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10" activeTab="5"/>
  </bookViews>
  <sheets>
    <sheet name="1" sheetId="4" r:id="rId1"/>
    <sheet name="2" sheetId="1" r:id="rId2"/>
    <sheet name="3" sheetId="3" r:id="rId3"/>
    <sheet name="4" sheetId="2" r:id="rId4"/>
    <sheet name="5" sheetId="5" r:id="rId5"/>
    <sheet name="6" sheetId="6" r:id="rId6"/>
  </sheets>
  <externalReferences>
    <externalReference r:id="rId7"/>
  </externalReferences>
  <definedNames>
    <definedName name="_xlnm._FilterDatabase" localSheetId="0" hidden="1">'1'!$A$5:$IV$117</definedName>
    <definedName name="_xlnm._FilterDatabase" localSheetId="1" hidden="1">'2'!$A$4:$IF$231</definedName>
    <definedName name="_xlnm._FilterDatabase" localSheetId="3" hidden="1">'4'!$4:$496</definedName>
    <definedName name="_xlnm._FilterDatabase" localSheetId="5" hidden="1">'6'!$A$4:$IF$9</definedName>
    <definedName name="z_qtltzd">[1]z_qtltzd!#REF!</definedName>
    <definedName name="_xlnm.Print_Titles" localSheetId="1">'2'!$1:$4</definedName>
    <definedName name="Sheet1" localSheetId="1">#REF!</definedName>
    <definedName name="_xlnm.Print_Titles" localSheetId="3">'4'!$1:$4</definedName>
    <definedName name="Sheet1">#REF!</definedName>
    <definedName name="z_qtltzd" localSheetId="2">[1]z_qtltzd!#REF!</definedName>
    <definedName name="_xlnm.Print_Titles" localSheetId="2">'3'!$1:$6</definedName>
    <definedName name="_xlnm.Print_Area" localSheetId="2">'3'!$A$1:$P$253</definedName>
    <definedName name="z_qtltzd" localSheetId="0">[1]z_qtltzd!#REF!</definedName>
    <definedName name="_xlnm.Print_Area" localSheetId="0">'1'!$A$1:$O$117</definedName>
    <definedName name="_xlnm.Print_Titles" localSheetId="0">'1'!$1:$5</definedName>
    <definedName name="_xlnm.Print_Area" localSheetId="3">'4'!$A$1:$I$496</definedName>
    <definedName name="_xlnm.Print_Area" localSheetId="1">'2'!$A$1:$I$231</definedName>
    <definedName name="_xlnm.Print_Titles" localSheetId="4">'5'!$A$1:$IX$7</definedName>
    <definedName name="_xlnm.Print_Titles" localSheetId="5">'6'!$1:$4</definedName>
    <definedName name="Sheet1" localSheetId="5">#REF!</definedName>
    <definedName name="_xlnm.Print_Area" localSheetId="5">'6'!$A$1:$I$9</definedName>
    <definedName name="_xlnm.Print_Area" localSheetId="4">'5'!$A$1:$N$22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王靖茗</author>
  </authors>
  <commentList>
    <comment ref="A29" authorId="0">
      <text>
        <r>
          <rPr>
            <b/>
            <sz val="9"/>
            <rFont val="宋体"/>
            <charset val="134"/>
          </rPr>
          <t>作者:</t>
        </r>
        <r>
          <rPr>
            <sz val="9"/>
            <rFont val="宋体"/>
            <charset val="134"/>
          </rPr>
          <t xml:space="preserve">
从2016年1月1日转入</t>
        </r>
      </text>
    </comment>
    <comment ref="A53" authorId="1">
      <text>
        <r>
          <rPr>
            <sz val="12"/>
            <rFont val="宋体"/>
            <charset val="134"/>
          </rPr>
          <t>王靖茗:
含之前的老少边穷等转移支付收入</t>
        </r>
      </text>
    </comment>
    <comment ref="A77" authorId="0">
      <text>
        <r>
          <rPr>
            <b/>
            <sz val="9"/>
            <rFont val="宋体"/>
            <charset val="134"/>
          </rPr>
          <t>雷州:原湛江市的补助：1、城乡居民低保1122万元；2、基本公共卫生服务946万元，农村离任干部补贴968万元。</t>
        </r>
        <r>
          <rPr>
            <sz val="9"/>
            <rFont val="宋体"/>
            <charset val="134"/>
          </rPr>
          <t xml:space="preserve">
</t>
        </r>
      </text>
    </comment>
  </commentList>
</comments>
</file>

<file path=xl/sharedStrings.xml><?xml version="1.0" encoding="utf-8"?>
<sst xmlns="http://schemas.openxmlformats.org/spreadsheetml/2006/main" count="4266" uniqueCount="1525">
  <si>
    <t>表一</t>
  </si>
  <si>
    <t>雷州市2020年一般公共预算调整收支总表</t>
  </si>
  <si>
    <t>单位：万元</t>
  </si>
  <si>
    <t>收入项目</t>
  </si>
  <si>
    <t>2020年预算数</t>
  </si>
  <si>
    <t>第一次预算数调整数</t>
  </si>
  <si>
    <t>第一次调整后预算数</t>
  </si>
  <si>
    <t>第二次预算数调整数</t>
  </si>
  <si>
    <t>第二次调整后预算数</t>
  </si>
  <si>
    <t>支出项目</t>
  </si>
  <si>
    <t>小计</t>
  </si>
  <si>
    <t>调增</t>
  </si>
  <si>
    <t>调减</t>
  </si>
  <si>
    <t>一、税收收入</t>
  </si>
  <si>
    <t>一、一般公共服务支出</t>
  </si>
  <si>
    <t>国内增值税</t>
  </si>
  <si>
    <t>二、外交支出</t>
  </si>
  <si>
    <t>改征增值税</t>
  </si>
  <si>
    <t>三、国防支出</t>
  </si>
  <si>
    <t>营业税</t>
  </si>
  <si>
    <t>四、公共安全支出</t>
  </si>
  <si>
    <t>企业所得税</t>
  </si>
  <si>
    <t>五、教育支出</t>
  </si>
  <si>
    <t>个人所得税</t>
  </si>
  <si>
    <t>六、科学技术支出</t>
  </si>
  <si>
    <t>资源税</t>
  </si>
  <si>
    <t>七、文化旅游体育与传媒支出</t>
  </si>
  <si>
    <t>城市维护建设税</t>
  </si>
  <si>
    <t>八、社会保障和就业支出</t>
  </si>
  <si>
    <t>房产税</t>
  </si>
  <si>
    <t>九、卫生健康支出</t>
  </si>
  <si>
    <t>印花税</t>
  </si>
  <si>
    <t>十、节能环保支出</t>
  </si>
  <si>
    <t>城镇土地使用税</t>
  </si>
  <si>
    <t>十一、城乡社区支出</t>
  </si>
  <si>
    <t>土地增值税</t>
  </si>
  <si>
    <t>十二、农林水支出</t>
  </si>
  <si>
    <t>车船税</t>
  </si>
  <si>
    <t>十三、交通运输支出</t>
  </si>
  <si>
    <t>环境保护税</t>
  </si>
  <si>
    <t>十四、资源勘探工业信息等支出</t>
  </si>
  <si>
    <t>耕地占用税</t>
  </si>
  <si>
    <t>十五、商业服务业等支出</t>
  </si>
  <si>
    <t>契税</t>
  </si>
  <si>
    <t>十六、金融支出</t>
  </si>
  <si>
    <t>其他税收收入</t>
  </si>
  <si>
    <t>十七、援助其他地区支出</t>
  </si>
  <si>
    <t>二、非税收入</t>
  </si>
  <si>
    <t>十八、自然资源海洋气象等支出</t>
  </si>
  <si>
    <t>专项收入</t>
  </si>
  <si>
    <t>十九、住房保障支出</t>
  </si>
  <si>
    <t>行政事业性收费收入</t>
  </si>
  <si>
    <t>二十、粮油物资储备支出</t>
  </si>
  <si>
    <t>罚没收入</t>
  </si>
  <si>
    <t>二十一、灾害防治及应急管理支出</t>
  </si>
  <si>
    <t>国有资本经营收入</t>
  </si>
  <si>
    <t>二十二、预备费</t>
  </si>
  <si>
    <t>国有资源(资产)有偿使用收入</t>
  </si>
  <si>
    <t>二十三、其他支出</t>
  </si>
  <si>
    <t>捐赠收入</t>
  </si>
  <si>
    <t>二十四、债务付息支出</t>
  </si>
  <si>
    <t>政府住房基金收入</t>
  </si>
  <si>
    <t>二十五、债务发行费用支出</t>
  </si>
  <si>
    <t xml:space="preserve">  其他收入</t>
  </si>
  <si>
    <t>本级收入合计</t>
  </si>
  <si>
    <t>三、上级补助收入</t>
  </si>
  <si>
    <t>支出合计</t>
  </si>
  <si>
    <t xml:space="preserve">    返还性收入</t>
  </si>
  <si>
    <t xml:space="preserve">      所得税基数返还收入 </t>
  </si>
  <si>
    <t>二十六、 转移性支出</t>
  </si>
  <si>
    <t xml:space="preserve">      成品油税费改革税收返还收入</t>
  </si>
  <si>
    <t xml:space="preserve">  体制上解支出</t>
  </si>
  <si>
    <t xml:space="preserve">      增值税税收返还收入</t>
  </si>
  <si>
    <t xml:space="preserve">  出口退税专项上解支出</t>
  </si>
  <si>
    <t xml:space="preserve">      消费税税收返还收入</t>
  </si>
  <si>
    <t xml:space="preserve">  专项上解支出</t>
  </si>
  <si>
    <t xml:space="preserve">      增值税五五分享税收返还收入</t>
  </si>
  <si>
    <t>二十七、债务还本支出</t>
  </si>
  <si>
    <t xml:space="preserve">      其他返还性收入</t>
  </si>
  <si>
    <t>二十八、安排预算稳定调节基金</t>
  </si>
  <si>
    <t xml:space="preserve">    一般性转移支付收入</t>
  </si>
  <si>
    <t>二十九、待偿债置换一般债券结余</t>
  </si>
  <si>
    <t xml:space="preserve">      体制补助收入</t>
  </si>
  <si>
    <t>三十、调出资金</t>
  </si>
  <si>
    <t xml:space="preserve">      均衡性转移支付收入</t>
  </si>
  <si>
    <t>三十一、年终结余</t>
  </si>
  <si>
    <t xml:space="preserve">      县级基本财力保障机制奖补资金收入</t>
  </si>
  <si>
    <t xml:space="preserve">   其中：净结余</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</si>
  <si>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</si>
  <si>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</si>
  <si>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</si>
  <si>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</si>
  <si>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</si>
  <si>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</si>
  <si>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</si>
  <si>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</si>
  <si>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</si>
  <si>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</si>
  <si>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</si>
  <si>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</si>
  <si>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</si>
  <si>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</si>
  <si>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</si>
  <si>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</si>
  <si>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</si>
  <si>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</si>
  <si>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</si>
  <si>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</si>
  <si>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</si>
  <si>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</si>
  <si>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</si>
  <si>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</si>
  <si>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</si>
  <si>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</si>
  <si>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</si>
  <si>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</si>
  <si>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</si>
  <si>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</si>
  <si>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</si>
  <si>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</si>
  <si>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</si>
  <si>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</si>
  <si>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</si>
  <si>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</si>
  <si>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</si>
  <si>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</si>
  <si>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</si>
  <si>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</si>
  <si>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</si>
  <si>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</si>
  <si>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</si>
  <si>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</si>
  <si>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</si>
  <si>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</si>
  <si>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</si>
  <si>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</si>
  <si>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</si>
  <si>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</si>
  <si>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</si>
  <si>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</si>
  <si>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</si>
  <si>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</si>
  <si>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四、下级上解收入</t>
  </si>
  <si>
    <t xml:space="preserve">    体制上解收入</t>
  </si>
  <si>
    <t xml:space="preserve">    专项上解收入</t>
  </si>
  <si>
    <t xml:space="preserve">  五、上年结余收入</t>
  </si>
  <si>
    <t xml:space="preserve">  六、调入资金</t>
  </si>
  <si>
    <t xml:space="preserve">    从政府性基金预算调入</t>
  </si>
  <si>
    <t xml:space="preserve">    从国有资本经营预算调入</t>
  </si>
  <si>
    <t xml:space="preserve">    从其他资金调入</t>
  </si>
  <si>
    <t xml:space="preserve">  七、地方政府一般债务收入</t>
  </si>
  <si>
    <t xml:space="preserve">  八、地方政府一般债务转贷收入</t>
  </si>
  <si>
    <t xml:space="preserve">  九、接受其他地区援助收入</t>
  </si>
  <si>
    <t xml:space="preserve">  十、 动用预算稳定调节基金</t>
  </si>
  <si>
    <t xml:space="preserve">  十一、减上解支出</t>
  </si>
  <si>
    <t>收入总计</t>
  </si>
  <si>
    <t>支出总计</t>
  </si>
  <si>
    <t>表二</t>
  </si>
  <si>
    <t>雷州市2020年一般公共预算调整支出明细表</t>
  </si>
  <si>
    <t>单位：元</t>
  </si>
  <si>
    <t>序号</t>
  </si>
  <si>
    <t>资金归属股室</t>
  </si>
  <si>
    <t>单位名称</t>
  </si>
  <si>
    <t>科目代码</t>
  </si>
  <si>
    <t>科目名称</t>
  </si>
  <si>
    <t>项目名称</t>
  </si>
  <si>
    <t>摘　　　要</t>
  </si>
  <si>
    <t>金　　额</t>
  </si>
  <si>
    <t>备　注</t>
  </si>
  <si>
    <t>调增一般公共预算支出</t>
  </si>
  <si>
    <t>调增“保工资”支出</t>
  </si>
  <si>
    <t>企业股</t>
  </si>
  <si>
    <t>雷州市工业园区管理委员会</t>
  </si>
  <si>
    <t>机关服务</t>
  </si>
  <si>
    <t>雇用制后勤人员经费（非统发）</t>
  </si>
  <si>
    <t>临港工业园区管理委员会雇用制后勤人员经费</t>
  </si>
  <si>
    <t>雷州市科工贸和信息化局</t>
  </si>
  <si>
    <t>雷州市科工贸局雇用制后勤人员经费</t>
  </si>
  <si>
    <t>行政政法股</t>
  </si>
  <si>
    <t>公安局</t>
  </si>
  <si>
    <t>其他公安支出</t>
  </si>
  <si>
    <t>輔警绩效考核经费</t>
  </si>
  <si>
    <t>从2020年9月起增加輔警人员500元/月绩效考核经费。輔警789名，每月39.45万，9-12月共157.80万。</t>
  </si>
  <si>
    <t>经建股</t>
  </si>
  <si>
    <t>城综局</t>
  </si>
  <si>
    <t>机关事业单位基本养老保险缴费支出</t>
  </si>
  <si>
    <t>其他社会保险</t>
  </si>
  <si>
    <t>新增5人追加机关事业单位基本养老保险缴费支出</t>
  </si>
  <si>
    <t>雷州市城市管理和综合执法局（街灯所）</t>
  </si>
  <si>
    <t>核补在职人员基本养老缴费</t>
  </si>
  <si>
    <t>根据市委常务会议纪要十三届[2019]49号追加2020年基本养老缴费（1-2月）</t>
  </si>
  <si>
    <t>政府雇员在职人员基本养老缴费（工资）</t>
  </si>
  <si>
    <t>临港工业园区管理委员会政府雇员在职人员基本养老缴费</t>
  </si>
  <si>
    <t>雷州市环境卫生管理处</t>
  </si>
  <si>
    <t>根据市委常务会议纪要十三届[2019]49号追加2020年基本养老缴费补差（留守人员72人）</t>
  </si>
  <si>
    <t>根据市委常务会议纪要十三届[2019]49号追加2020年1-9月原分流人员基本养老缴费补差(分流人员98人)</t>
  </si>
  <si>
    <t>根据市委常务会议纪要十三届[2019]49号追加2020年4月抽调市容人员基本养老缴费补差(抽调人员28人)</t>
  </si>
  <si>
    <t>机关事业单位职业年金缴费支出</t>
  </si>
  <si>
    <t>统发在职人员职业年金</t>
  </si>
  <si>
    <t>新增5人追加机关事业单位职业年金缴费支出</t>
  </si>
  <si>
    <t>核补在职人员职业年金</t>
  </si>
  <si>
    <t>根据市委常务会议纪要十三届[2019]49号追加2020年职业年金</t>
  </si>
  <si>
    <t>根据市委常务会议纪要十三届[2019]49号追加2020年职业年金（在职人员170人）</t>
  </si>
  <si>
    <t>雷州市园林管理处</t>
  </si>
  <si>
    <t>调增各单位人员经费</t>
  </si>
  <si>
    <t>补足从家宝公司抽回环卫处上班的58名分流职工工资</t>
  </si>
  <si>
    <t>城乡社区环境卫生</t>
  </si>
  <si>
    <t>定额非统发退休人员基本工资</t>
  </si>
  <si>
    <t>9名未享受社保待遇退休人员2020年核补工资（内退人员）</t>
  </si>
  <si>
    <t>定额非统发在职人员基本工资</t>
  </si>
  <si>
    <t>根据市政府办文处理表（办文编号2002256）抽调人员2020年4-12月工资补差(抽调人员28人)</t>
  </si>
  <si>
    <t>住房公积金</t>
  </si>
  <si>
    <t>追加各单位住房公积金（工资）</t>
  </si>
  <si>
    <t>追加科工贸局政府雇员2019年10-12月住房公积金</t>
  </si>
  <si>
    <t>雷州市市容环境卫生管理监察大队</t>
  </si>
  <si>
    <t>核补在职人员公积金</t>
  </si>
  <si>
    <t>根据市政府常务会议纪要[2020]第27号追加2020年住房公积金</t>
  </si>
  <si>
    <t>购房补贴</t>
  </si>
  <si>
    <t>定额非统发退休人员住房补贴</t>
  </si>
  <si>
    <t>根据市政府常务会议纪要[2020]第12号追加2020年购房补贴补差</t>
  </si>
  <si>
    <t>定额非统发在职人员住房补贴</t>
  </si>
  <si>
    <t>根据市政府常务会议纪要[2020]第12号追加2020年购房补贴补差（退休人员402人）</t>
  </si>
  <si>
    <t>根据市政府常务会议纪要[2020]第12号追加2020年购房补贴补差（在职人员170人）</t>
  </si>
  <si>
    <t>行政股</t>
  </si>
  <si>
    <t>纪委</t>
  </si>
  <si>
    <t>2011103</t>
  </si>
  <si>
    <t>纪委增加聘用清端园安保人员等合同工经费</t>
  </si>
  <si>
    <t>教科文股</t>
  </si>
  <si>
    <t>文广旅体局</t>
  </si>
  <si>
    <t>2070104</t>
  </si>
  <si>
    <t>图书馆</t>
  </si>
  <si>
    <t>文广旅体局市图书馆招聘保安人员（2名，每月1500元）</t>
  </si>
  <si>
    <t>社保股</t>
  </si>
  <si>
    <t>人社局</t>
  </si>
  <si>
    <t>2080106</t>
  </si>
  <si>
    <t>就业管理事务</t>
  </si>
  <si>
    <t>人社局公开招聘雷州市4所事业单位工作人员的工作经费</t>
  </si>
  <si>
    <t>资源环境股</t>
  </si>
  <si>
    <t>自然资源局、林科所</t>
  </si>
  <si>
    <t>2080502</t>
  </si>
  <si>
    <t>事业单位离退休</t>
  </si>
  <si>
    <t>追加自然资源局、林科所核补退休人员工资</t>
  </si>
  <si>
    <t>2080505</t>
  </si>
  <si>
    <t>调增各单位社保费</t>
  </si>
  <si>
    <t>缴交从家宝公司抽回环卫处上班的58名分流职工社保费</t>
  </si>
  <si>
    <t>农业股</t>
  </si>
  <si>
    <t>农业农村局</t>
  </si>
  <si>
    <t>调增农业局2020年统发在职人员养老保险</t>
  </si>
  <si>
    <t>水务局</t>
  </si>
  <si>
    <t>增加水务局统发在职人员养老保险</t>
  </si>
  <si>
    <t>水务局水管体制改革单位退休人员欠缴社保费问题</t>
  </si>
  <si>
    <t>社会保障股</t>
  </si>
  <si>
    <t>退役军人事务局</t>
  </si>
  <si>
    <t>退役军人事务局办理下岗伤残军人社保缴费</t>
  </si>
  <si>
    <t>文广旅体局死亡人员个人职业年金及养老保险费补缴费用</t>
  </si>
  <si>
    <t>文广旅体局部分退役士兵社会保险费补缴费用</t>
  </si>
  <si>
    <t>自然资源局、雷城街道办</t>
  </si>
  <si>
    <t>雷州市育苗场干部职工“五险一金”费用</t>
  </si>
  <si>
    <t>2080506</t>
  </si>
  <si>
    <t>调增农业局统发在职人员职业年金</t>
  </si>
  <si>
    <t>调增各单位职业年金</t>
  </si>
  <si>
    <t>增加水务局统发在职人员职业年金</t>
  </si>
  <si>
    <t>发改局</t>
  </si>
  <si>
    <t>2080599</t>
  </si>
  <si>
    <t>其他行政事业单位养老支出</t>
  </si>
  <si>
    <t>调增其他人员社保费或其他补助</t>
  </si>
  <si>
    <t>发改局原粮食企业退役军人养老保险补缴费用</t>
  </si>
  <si>
    <t>国资公司</t>
  </si>
  <si>
    <t>调增各单位医疗保险</t>
  </si>
  <si>
    <t>追加国资公司医疗保险</t>
  </si>
  <si>
    <t>食品总公司雷州市食品总公司21名退役士兵社会保险费</t>
  </si>
  <si>
    <t>退役军人事务局2019年我市刘进等18名转业士官在待安排期间社保补缴费</t>
  </si>
  <si>
    <t>物资总公司</t>
  </si>
  <si>
    <t>解决物资总公司陈定聪、王霞等二位同志社保金</t>
  </si>
  <si>
    <t>福利院</t>
  </si>
  <si>
    <t>2081005</t>
  </si>
  <si>
    <t>社会福利事业单位</t>
  </si>
  <si>
    <t>福利院临工工资</t>
  </si>
  <si>
    <t>林科所</t>
  </si>
  <si>
    <t>2082701</t>
  </si>
  <si>
    <t>财政对失业保险基金的补助</t>
  </si>
  <si>
    <t>追加林科所事业在职人员失业保险</t>
  </si>
  <si>
    <t>调增农业局统发在职人员失业保险</t>
  </si>
  <si>
    <t>自然资源局</t>
  </si>
  <si>
    <t>追加自然资源局统发事业在职人员失业保险</t>
  </si>
  <si>
    <t>2101199</t>
  </si>
  <si>
    <t>其他行政事业单位医疗支出</t>
  </si>
  <si>
    <t>追加林科所退休人员基本医疗保险</t>
  </si>
  <si>
    <t>环保局</t>
  </si>
  <si>
    <t>2210201</t>
  </si>
  <si>
    <t>调增各单位住房公积金（工资）</t>
  </si>
  <si>
    <t>追加环保局、供销社、工业园区管委会和科工贸局政府雇员住房公积金</t>
  </si>
  <si>
    <t>预算股</t>
  </si>
  <si>
    <t>各镇街</t>
  </si>
  <si>
    <t>2210203</t>
  </si>
  <si>
    <t>调增各单位住房补贴</t>
  </si>
  <si>
    <t>追加2020年各镇街非统发人员住房补贴</t>
  </si>
  <si>
    <t>追加行政股归口单位2020年在职雇用后勤人员住房补贴调整差额</t>
  </si>
  <si>
    <t>环保局、供销社、工业园区管委会、科工贸局</t>
  </si>
  <si>
    <t>追加环保局、供销社、工业园区管委会、科工贸局政府雇员和离退休人员住房补贴</t>
  </si>
  <si>
    <t>物资公司、二轻联社、对外贸易局</t>
  </si>
  <si>
    <t>追加物资公司、二轻联社、对外贸易局离退休人员住房补贴</t>
  </si>
  <si>
    <t>追加自然资源局、林科所核补人员与政府雇员住房补贴</t>
  </si>
  <si>
    <t>调增“保运转”支出</t>
  </si>
  <si>
    <t>人大办</t>
  </si>
  <si>
    <t>行政运行</t>
  </si>
  <si>
    <t>调增单位运转经费</t>
  </si>
  <si>
    <t>市人大常委会会议室智能系统建设、设备购置及修缮项目缺口资金</t>
  </si>
  <si>
    <t>数据局</t>
  </si>
  <si>
    <t>统一申办镇村受理平台推广建设经费</t>
  </si>
  <si>
    <t>电子政务外网互联IPV6宽带扩容及网络安全服务提升项目（共需196.20万元，分三年付，每年65.4万）</t>
  </si>
  <si>
    <t>2020年“数字政府”运行经费（宣传15万，调研及业务培训10万，网络设备维护5万）</t>
  </si>
  <si>
    <t>机关事务管理局</t>
  </si>
  <si>
    <t>保安服务费</t>
  </si>
  <si>
    <t>市委、人大、旧武装部三大院保安服务费（11月起新签订三大院25名保安合同，补2个月差额）</t>
  </si>
  <si>
    <t>修缮维护经费</t>
  </si>
  <si>
    <t>市委、人大、旧武装部三大院环境卫生及零星修缮维护</t>
  </si>
  <si>
    <t>新城街道办</t>
  </si>
  <si>
    <t>其他政府办公厅（室）及相关机构事务支出</t>
  </si>
  <si>
    <t>各单位办公场所修缮费用</t>
  </si>
  <si>
    <t>新城街道办新办公用房修缮及办公设备添置经费</t>
  </si>
  <si>
    <t>妇联</t>
  </si>
  <si>
    <t>调增各单位工作经费</t>
  </si>
  <si>
    <t>妇联工作经费（每个镇街1万元）</t>
  </si>
  <si>
    <t>其他群众团体事务支出</t>
  </si>
  <si>
    <t>文广旅体局太极协会活动经费</t>
  </si>
  <si>
    <t>文广旅体局太极协会培训经费</t>
  </si>
  <si>
    <t>政法委</t>
  </si>
  <si>
    <t>其他党委办公厅（室）及相关机构事务支出</t>
  </si>
  <si>
    <t>政法委镇（街）、村（社区）综治中心建设社会心理服务室经费</t>
  </si>
  <si>
    <t>政法委购置保密设备经费</t>
  </si>
  <si>
    <t>宣传部</t>
  </si>
  <si>
    <t>其他宣传事务支出</t>
  </si>
  <si>
    <t>调增各单位项目支出</t>
  </si>
  <si>
    <t>两城同创工作办公室改造修缮、购置办公设备等经费</t>
  </si>
  <si>
    <t>两城同创工作办公室工作经费</t>
  </si>
  <si>
    <t>信息化建设</t>
  </si>
  <si>
    <t>推进我市“一标三实”基础信息采集录入经费（即：房屋建设物标准地址、实有人口、实有房屋、实有单位）</t>
  </si>
  <si>
    <t>教育局</t>
  </si>
  <si>
    <t>其他教育管理事务支出</t>
  </si>
  <si>
    <t>2020年市政府常务会议纪要（12号第17项）</t>
  </si>
  <si>
    <t>教育教研活动经费、考试费</t>
  </si>
  <si>
    <t>他文化和旅游支出</t>
  </si>
  <si>
    <t>调增各单位项目工作经费</t>
  </si>
  <si>
    <t>文广旅体局乡村旅游工作经费</t>
  </si>
  <si>
    <t>人社局扩面征缴经费</t>
  </si>
  <si>
    <t>就业服务中心</t>
  </si>
  <si>
    <t>其他就业补助支出</t>
  </si>
  <si>
    <t>就业服务中心雷州市实名制就业登记工作经费</t>
  </si>
  <si>
    <t>其他农业支出</t>
  </si>
  <si>
    <t>老促会制作革命遗址牌匾经费</t>
  </si>
  <si>
    <t>覃斗镇政府</t>
  </si>
  <si>
    <t>对村民委员会和村党支部的补助</t>
  </si>
  <si>
    <t>覃斗镇后洪村换届选举工作经费</t>
  </si>
  <si>
    <t>消防救援大队</t>
  </si>
  <si>
    <t>消防救援大队政府专职消防员伙食费</t>
  </si>
  <si>
    <t>2010199</t>
  </si>
  <si>
    <t>其他人大事务支出</t>
  </si>
  <si>
    <t>人大办解决市电视台宣传工作经费</t>
  </si>
  <si>
    <t>政协办</t>
  </si>
  <si>
    <t>2010299</t>
  </si>
  <si>
    <t>其他政协事务支出</t>
  </si>
  <si>
    <t>政协办2019年度优秀提案和提案承办先进单位以及履职优秀委员表彰经费</t>
  </si>
  <si>
    <t>2010301</t>
  </si>
  <si>
    <t>调增各单位三公经费</t>
  </si>
  <si>
    <t>机关事务局购置公务用车经费</t>
  </si>
  <si>
    <t>机关事务局</t>
  </si>
  <si>
    <t>机关事务局市委小招运行经费</t>
  </si>
  <si>
    <t>雷高镇政府</t>
  </si>
  <si>
    <t>调增各单位体制改革经费</t>
  </si>
  <si>
    <t>雷高镇政府原市场监管所办公设施配备和办公用房修缮</t>
  </si>
  <si>
    <t>龙门镇政府</t>
  </si>
  <si>
    <t>龙门镇工作经费</t>
  </si>
  <si>
    <t>沈塘镇政府</t>
  </si>
  <si>
    <t>沈塘镇政府办公经费缺口</t>
  </si>
  <si>
    <t>政数局购买公务用车</t>
  </si>
  <si>
    <t>松竹镇政府</t>
  </si>
  <si>
    <t>松竹镇政府办公楼修缮及办公设备配置经费</t>
  </si>
  <si>
    <t>覃斗镇乡镇体制改革办公经费</t>
  </si>
  <si>
    <t>覃斗镇政府乡镇体制改革经费以及执法车辆</t>
  </si>
  <si>
    <t>唐家镇政府</t>
  </si>
  <si>
    <t>唐家镇办公经费</t>
  </si>
  <si>
    <t>乌石镇政府</t>
  </si>
  <si>
    <t>乌石镇政府解决我镇办公经费缺口</t>
  </si>
  <si>
    <t>政府办</t>
  </si>
  <si>
    <t>解决市政府办公室经费</t>
  </si>
  <si>
    <t>信访工作联席会议办公室</t>
  </si>
  <si>
    <t>2010308</t>
  </si>
  <si>
    <t>信访事务</t>
  </si>
  <si>
    <t>信访工作联席会议办公室解决经济特区建立40周年特殊防护期我市外派信访维稳人员工作经费</t>
  </si>
  <si>
    <t>信访局</t>
  </si>
  <si>
    <t>信访局曾沂斯同志到京跟班锻炼和驻京工作期间经费</t>
  </si>
  <si>
    <t>我市配套特殊疑难信访问题专项资金</t>
  </si>
  <si>
    <t>2010399</t>
  </si>
  <si>
    <t>机关事务局市委办公大楼厕所改造经费</t>
  </si>
  <si>
    <t>机关事务局市委市政府办公大楼八楼会议室安装扩声设备及装修机房经费</t>
  </si>
  <si>
    <t>机关事务局全省片区农房管控和乡村风茂提升（粤西）现场推进会经费</t>
  </si>
  <si>
    <t>调增各单位机构维修经费</t>
  </si>
  <si>
    <t>机关事务局市委小招楼面改造经费</t>
  </si>
  <si>
    <t>机关事务局解决安装市旧武装部大院门口智能门系统经费</t>
  </si>
  <si>
    <t>机关事务局市招待所食堂修缮费用</t>
  </si>
  <si>
    <t>机关事务局解决市委2号会议室修缮费用</t>
  </si>
  <si>
    <t>企水镇政府</t>
  </si>
  <si>
    <t>企水镇原工商办公楼办公设施配备和墙体修缮</t>
  </si>
  <si>
    <t>覃斗镇政府新冠肺炎疫情救灾资金</t>
  </si>
  <si>
    <t>乌石镇政府信访维稳历史遗留问题</t>
  </si>
  <si>
    <t>乌石镇政府《乌石港志》编篆出版经费</t>
  </si>
  <si>
    <t>客路镇政府</t>
  </si>
  <si>
    <t>客路镇打击治理网络新型违法犯罪工作现场推进会筹备工作</t>
  </si>
  <si>
    <t>杨家镇政府</t>
  </si>
  <si>
    <t>杨家镇办公楼修缮及办公设施配备</t>
  </si>
  <si>
    <t>政府办雷州市人民政府办公室电子公文系统安全可靠应用全面替代工程项目资金</t>
  </si>
  <si>
    <t>综合股</t>
  </si>
  <si>
    <t>2010401</t>
  </si>
  <si>
    <t>发改局打击成品油非法经营联合执法工作经费</t>
  </si>
  <si>
    <t>2010404</t>
  </si>
  <si>
    <t>战略规划与实施</t>
  </si>
  <si>
    <t>发改局雷州市“十四五”规划编制工作经费</t>
  </si>
  <si>
    <t>2010407</t>
  </si>
  <si>
    <t>经济体制改革研究</t>
  </si>
  <si>
    <t>发改局政府投资顾问项目服务费</t>
  </si>
  <si>
    <t>2010499</t>
  </si>
  <si>
    <t>其他发展与改革事务支出</t>
  </si>
  <si>
    <t>发改局开展成本监审经费</t>
  </si>
  <si>
    <t>国家统计调查大队</t>
  </si>
  <si>
    <t>2010508</t>
  </si>
  <si>
    <t>统计抽样调查</t>
  </si>
  <si>
    <t>国家统计调查大队2020年城乡一体化住户调查样本轮换经费</t>
  </si>
  <si>
    <t>编办</t>
  </si>
  <si>
    <t>2011001</t>
  </si>
  <si>
    <t>编办乡镇街道体制改革制作机构牌子经费</t>
  </si>
  <si>
    <t>工业园区管委会</t>
  </si>
  <si>
    <t>2011301</t>
  </si>
  <si>
    <t>雷州市工业园区管委会工作经费</t>
  </si>
  <si>
    <t>调增各单位三公经费支出</t>
  </si>
  <si>
    <t>工业园区管委会购置公务用车</t>
  </si>
  <si>
    <t>侨联</t>
  </si>
  <si>
    <t>2012501</t>
  </si>
  <si>
    <t>侨联调查归侨经费</t>
  </si>
  <si>
    <t>文联</t>
  </si>
  <si>
    <t>2012999</t>
  </si>
  <si>
    <t>文联搜集上报湛江市民间文学资料工作经费</t>
  </si>
  <si>
    <t>老干部大学</t>
  </si>
  <si>
    <t>2013199</t>
  </si>
  <si>
    <t>老干部大学增加教学经费</t>
  </si>
  <si>
    <t>老干部局</t>
  </si>
  <si>
    <t>老干部局改制企业退休副科级干部支部委员会工作办公经费</t>
  </si>
  <si>
    <t>2019999</t>
  </si>
  <si>
    <t>其他一般公共服务支出</t>
  </si>
  <si>
    <t>国资公司国有企业退休人员社会化管理工作经费</t>
  </si>
  <si>
    <t>武装部</t>
  </si>
  <si>
    <t>2030601</t>
  </si>
  <si>
    <t>兵役征集</t>
  </si>
  <si>
    <t>追加武装部2020年征兵经费</t>
  </si>
  <si>
    <t>2030607</t>
  </si>
  <si>
    <t>民兵</t>
  </si>
  <si>
    <t>武装部民兵宿舍建设经费</t>
  </si>
  <si>
    <t>武警部队湛江支队保障处</t>
  </si>
  <si>
    <t>2040199</t>
  </si>
  <si>
    <t>其他武装警察部队支出</t>
  </si>
  <si>
    <t>武警部队湛江支队保障处改善营房条件资金</t>
  </si>
  <si>
    <t>2040221</t>
  </si>
  <si>
    <t>特别业务</t>
  </si>
  <si>
    <t>公安局反诈经费</t>
  </si>
  <si>
    <t>2040299</t>
  </si>
  <si>
    <t>调增其他支出</t>
  </si>
  <si>
    <t>公安局北和派出所办公楼工程历史债务</t>
  </si>
  <si>
    <t>法院</t>
  </si>
  <si>
    <t>2040506</t>
  </si>
  <si>
    <t>“两庭”建设</t>
  </si>
  <si>
    <t>法院推进人民法庭规范化、信息化建设资金</t>
  </si>
  <si>
    <t>司法局</t>
  </si>
  <si>
    <t>2040606</t>
  </si>
  <si>
    <t>律师公证管理</t>
  </si>
  <si>
    <t>司法局聘请市政府法律顾问</t>
  </si>
  <si>
    <t>2040607</t>
  </si>
  <si>
    <t>法律援助</t>
  </si>
  <si>
    <t>司法局2020年法律援助补贴经费</t>
  </si>
  <si>
    <t>2050101</t>
  </si>
  <si>
    <t>教育局教育督导经费</t>
  </si>
  <si>
    <t>2070105</t>
  </si>
  <si>
    <t>文化展示及纪念机构</t>
  </si>
  <si>
    <t>文广旅体局中国人民解放军海南岛前线四十军指挥部旧址修缮及展馆布展启动活动经费</t>
  </si>
  <si>
    <t>文广旅体局中国人民解放军解放海南岛前线四十军指挥部旧址等四个项目工作专班筹备办公室经费</t>
  </si>
  <si>
    <t>2070205</t>
  </si>
  <si>
    <t>博物馆</t>
  </si>
  <si>
    <t>文广旅体局雷州市博物馆展厅清洁维护工作经费</t>
  </si>
  <si>
    <t>文广旅体局雷州市博物馆展厅采购空调设备经费</t>
  </si>
  <si>
    <t>文广旅体局雷州市博物馆文创展示室建设经费</t>
  </si>
  <si>
    <t>2070206</t>
  </si>
  <si>
    <t>历史名城与古迹</t>
  </si>
  <si>
    <t>文广旅体局清明期间雷祖祠消防费用</t>
  </si>
  <si>
    <t>2070305</t>
  </si>
  <si>
    <t>体育竞赛</t>
  </si>
  <si>
    <t>文广旅体局竞技体育运动经费</t>
  </si>
  <si>
    <t>2070399</t>
  </si>
  <si>
    <t>其他体育支出</t>
  </si>
  <si>
    <t>文广旅体局市业余体育运动学校体育中心教练员招聘工作经费</t>
  </si>
  <si>
    <t>新闻中心</t>
  </si>
  <si>
    <t>2070604</t>
  </si>
  <si>
    <t>新闻通讯</t>
  </si>
  <si>
    <t>新闻中心工作经费</t>
  </si>
  <si>
    <t>2070699</t>
  </si>
  <si>
    <t>其他新闻出版电影支出</t>
  </si>
  <si>
    <t>新闻中心征订《羊城晚报》经费</t>
  </si>
  <si>
    <t>2079999</t>
  </si>
  <si>
    <t>其他文化旅游体育与传媒支出</t>
  </si>
  <si>
    <t>文广旅体局2020年湛江开渔节雷州分会场活动经费</t>
  </si>
  <si>
    <t>人社局市戒毒康复人员就业安置帮扶经费</t>
  </si>
  <si>
    <t>社保局</t>
  </si>
  <si>
    <t>2080109</t>
  </si>
  <si>
    <t>社会保险经办机构</t>
  </si>
  <si>
    <t>单位工作经费（运转）</t>
  </si>
  <si>
    <t>社保局购置电脑和打印机等办公用品</t>
  </si>
  <si>
    <t>社保局社保服务大厅建设资金</t>
  </si>
  <si>
    <t>民政局</t>
  </si>
  <si>
    <t>2080208</t>
  </si>
  <si>
    <t>基层政权建设和社区治理</t>
  </si>
  <si>
    <t>民政局社会工作服务站社工人员工资配套资金</t>
  </si>
  <si>
    <t>2081004</t>
  </si>
  <si>
    <t>殡葬</t>
  </si>
  <si>
    <t>民政局殡改工作经费</t>
  </si>
  <si>
    <t>2082899</t>
  </si>
  <si>
    <t>其他退役军人事务管理支出</t>
  </si>
  <si>
    <t>退役军人事务局2020年烈士纪念日有关活动经费</t>
  </si>
  <si>
    <t>退役军人事务局现役军人立功送喜报和慰问重大变故现役军人家属经费</t>
  </si>
  <si>
    <t>退役军人事务局2020年“八一”慰问军转干部等活动经费</t>
  </si>
  <si>
    <t>退役军人事务局追加我市“八一”建军节和春节期间慰问工作经费</t>
  </si>
  <si>
    <t>医保局</t>
  </si>
  <si>
    <t>2101506</t>
  </si>
  <si>
    <t>医疗保障经办事务</t>
  </si>
  <si>
    <t>医保局雷州市城乡居民及职工基本医疗保险经办管理服务经费</t>
  </si>
  <si>
    <t>经济建设股</t>
  </si>
  <si>
    <t>环卫处</t>
  </si>
  <si>
    <t>2110399</t>
  </si>
  <si>
    <t>其他污染防治支出</t>
  </si>
  <si>
    <t>环卫处环保费用</t>
  </si>
  <si>
    <t>2120101</t>
  </si>
  <si>
    <t>城综局执法用车经费（8辆）</t>
  </si>
  <si>
    <t>住建局</t>
  </si>
  <si>
    <t>住建局市工程项目审批制度改革工作办公设备政府采购经费</t>
  </si>
  <si>
    <t>2120102</t>
  </si>
  <si>
    <t>一般行政管理事务</t>
  </si>
  <si>
    <t>城综局三元塔公园改造期间人员基本生活保障经费</t>
  </si>
  <si>
    <t>公安局森林分局</t>
  </si>
  <si>
    <t>2130201</t>
  </si>
  <si>
    <t>公安局森林分局办案经费</t>
  </si>
  <si>
    <t>应急局</t>
  </si>
  <si>
    <t>2240104</t>
  </si>
  <si>
    <t>灾害风险防治</t>
  </si>
  <si>
    <t>应急局烟花爆竹“打非”工作经费</t>
  </si>
  <si>
    <t>2240199</t>
  </si>
  <si>
    <t>其他应急管理支出</t>
  </si>
  <si>
    <t>应急局市应急指挥中心及三防指挥部办公室配套设备器材购置资金</t>
  </si>
  <si>
    <t>调增“保民生”支出</t>
  </si>
  <si>
    <t>市场监督局</t>
  </si>
  <si>
    <t xml:space="preserve">其他市场监督管理事务
</t>
  </si>
  <si>
    <t>互联网+明厨亮灶平台建设项目</t>
  </si>
  <si>
    <t>其他司法支出</t>
  </si>
  <si>
    <t>司法局创建民主法治实示范村符处村法治文化主题公园资金</t>
  </si>
  <si>
    <t>统计局</t>
  </si>
  <si>
    <t>专项普查活动</t>
  </si>
  <si>
    <t>统计局第七次全国人口普查“两员”补助经费</t>
  </si>
  <si>
    <t>其他优抚支出</t>
  </si>
  <si>
    <t>价格临时补贴</t>
  </si>
  <si>
    <t>退役军人事务局雷州市国家定期抚恤补助的抚恤对象2019年7月至12月价格临时补贴资金</t>
  </si>
  <si>
    <t>雷州市妇幼保健计划生育中心</t>
  </si>
  <si>
    <t>其他公立医院支出</t>
  </si>
  <si>
    <r>
      <rPr>
        <sz val="11"/>
        <rFont val="宋体"/>
        <charset val="134"/>
      </rPr>
      <t>市政府常务会议纪要（第</t>
    </r>
    <r>
      <rPr>
        <sz val="11"/>
        <rFont val="Arial"/>
        <charset val="134"/>
      </rPr>
      <t>20</t>
    </r>
    <r>
      <rPr>
        <sz val="11"/>
        <rFont val="宋体"/>
        <charset val="134"/>
      </rPr>
      <t>号）</t>
    </r>
  </si>
  <si>
    <t>雷州市妇幼保健计划生育中心升级项目高压配电项目</t>
  </si>
  <si>
    <t>雷州市人民医院</t>
  </si>
  <si>
    <t>雷州市人民医院升级项目高压配电项目</t>
  </si>
  <si>
    <r>
      <rPr>
        <sz val="11"/>
        <rFont val="宋体"/>
        <charset val="134"/>
      </rPr>
      <t>市政府常务会议纪要（第</t>
    </r>
    <r>
      <rPr>
        <sz val="11"/>
        <rFont val="Arial"/>
        <charset val="134"/>
      </rPr>
      <t>22</t>
    </r>
    <r>
      <rPr>
        <sz val="11"/>
        <rFont val="宋体"/>
        <charset val="134"/>
      </rPr>
      <t>号）</t>
    </r>
  </si>
  <si>
    <t>雷州市人民医院发热门诊改造建设</t>
  </si>
  <si>
    <t>调增单位项目支出</t>
  </si>
  <si>
    <t>雷州市人民医院120急救指挥中心建设尚欠资金</t>
  </si>
  <si>
    <t>雷州市中医医院</t>
  </si>
  <si>
    <r>
      <rPr>
        <sz val="11"/>
        <rFont val="宋体"/>
        <charset val="134"/>
      </rPr>
      <t>市政府常务会议纪要（</t>
    </r>
    <r>
      <rPr>
        <sz val="11"/>
        <rFont val="Arial"/>
        <charset val="134"/>
      </rPr>
      <t>2018</t>
    </r>
    <r>
      <rPr>
        <sz val="11"/>
        <rFont val="宋体"/>
        <charset val="134"/>
      </rPr>
      <t>第</t>
    </r>
    <r>
      <rPr>
        <sz val="11"/>
        <rFont val="Arial"/>
        <charset val="134"/>
      </rPr>
      <t>9</t>
    </r>
    <r>
      <rPr>
        <sz val="11"/>
        <rFont val="宋体"/>
        <charset val="134"/>
      </rPr>
      <t>号）</t>
    </r>
  </si>
  <si>
    <t>雷州市中医医院住院综合楼建设项目配套资金</t>
  </si>
  <si>
    <t>雷州市中医医院升级项目高压配电项目</t>
  </si>
  <si>
    <t>雷州市附城卫生院</t>
  </si>
  <si>
    <t>其他基层医疗卫生机构支出</t>
  </si>
  <si>
    <t>雷州市第二人民医院（附城卫生院）发热门诊改造建设</t>
  </si>
  <si>
    <t>雷州市卫生健康局</t>
  </si>
  <si>
    <t>2020年市县村卫生站规范化建设配套58间</t>
  </si>
  <si>
    <t>雷州市乌石卫生院</t>
  </si>
  <si>
    <r>
      <rPr>
        <sz val="11"/>
        <rFont val="宋体"/>
        <charset val="134"/>
      </rPr>
      <t>市政府常务会议纪要（第</t>
    </r>
    <r>
      <rPr>
        <sz val="11"/>
        <rFont val="Arial"/>
        <charset val="134"/>
      </rPr>
      <t>19</t>
    </r>
    <r>
      <rPr>
        <sz val="11"/>
        <rFont val="宋体"/>
        <charset val="134"/>
      </rPr>
      <t>号）</t>
    </r>
  </si>
  <si>
    <t>雷州市第四人民医院（乌石卫生院）升级项目医疗气体工程</t>
  </si>
  <si>
    <t>雷州市第四人民医院（乌石卫生院）发热门诊改造建设</t>
  </si>
  <si>
    <r>
      <rPr>
        <sz val="11"/>
        <rFont val="宋体"/>
        <charset val="134"/>
      </rPr>
      <t>市政府常务会议纪要（第</t>
    </r>
    <r>
      <rPr>
        <sz val="11"/>
        <rFont val="Arial"/>
        <charset val="134"/>
      </rPr>
      <t>27</t>
    </r>
    <r>
      <rPr>
        <sz val="11"/>
        <rFont val="宋体"/>
        <charset val="134"/>
      </rPr>
      <t>号）</t>
    </r>
  </si>
  <si>
    <t>雷州市第四人民医院（乌石卫生院）升级项目手术室和ICU装修工程</t>
  </si>
  <si>
    <t>其他公共卫生支出</t>
  </si>
  <si>
    <r>
      <rPr>
        <sz val="11"/>
        <rFont val="宋体"/>
        <charset val="134"/>
      </rPr>
      <t>市政府常务会议纪要（第</t>
    </r>
    <r>
      <rPr>
        <sz val="11"/>
        <rFont val="Arial"/>
        <charset val="134"/>
      </rPr>
      <t>13</t>
    </r>
    <r>
      <rPr>
        <sz val="11"/>
        <rFont val="宋体"/>
        <charset val="134"/>
      </rPr>
      <t>号）</t>
    </r>
  </si>
  <si>
    <t>雷州市新冠肺炎防控指挥部防控经费</t>
  </si>
  <si>
    <t>市政府常务会议纪要（第28号）</t>
  </si>
  <si>
    <t>妇幼保健院、中医院、第二人民医院、第四人民医院核酸检测实验室建设经费</t>
  </si>
  <si>
    <t>生态保护</t>
  </si>
  <si>
    <t>环保局编制畜禽禁养矢量化边界图经费</t>
  </si>
  <si>
    <t>雷州市饮水源地规范化建设工程尾款及保质金</t>
  </si>
  <si>
    <t>雷州市水务局</t>
  </si>
  <si>
    <t>水利工程建设</t>
  </si>
  <si>
    <t>2019年市政府常务会议纪要（32号第31项）</t>
  </si>
  <si>
    <t>省“回头看”督查发现雷州市农村饮水安全工程问题整改资金，财政结算3071913.62元，年初已安排预算242万元，</t>
  </si>
  <si>
    <t>资环股</t>
  </si>
  <si>
    <t>病害虫控制</t>
  </si>
  <si>
    <t>自然资源局2020年10个镇人工繁育野生动物主体退出补偿资金</t>
  </si>
  <si>
    <t>雷州市农业农村局</t>
  </si>
  <si>
    <t>农村公益事业</t>
  </si>
  <si>
    <t>收回资金重新安排湛财农[2017]46号</t>
  </si>
  <si>
    <t>乌石那毛村美丽乡村建设资金</t>
  </si>
  <si>
    <t>2019年市政府办文（办文编号190426）</t>
  </si>
  <si>
    <t>解决北仔海堤实施阶段完工程项目资金</t>
  </si>
  <si>
    <t>水务局雷州市附城镇南山村小型电灌站技术改造工程结算款</t>
  </si>
  <si>
    <t>2019年市政府常务会议纪要（30号第18项）</t>
  </si>
  <si>
    <t>南渡河海堤滑坡修复工程</t>
  </si>
  <si>
    <t>雷州市住房和城乡建设局</t>
  </si>
  <si>
    <t>农村危房改造</t>
  </si>
  <si>
    <t>2019年农村危房改造县级配套资金</t>
  </si>
  <si>
    <t>固体废弃物与化学品</t>
  </si>
  <si>
    <t>广业环保公司污泥处置有偿服务费2019年12月-2020年6月</t>
  </si>
  <si>
    <t>雷州市乌石镇人民政府</t>
  </si>
  <si>
    <t>雷州市乌石镇临时应急生活垃圾处理站2-5月份垃圾处理费用</t>
  </si>
  <si>
    <t>雷州市乌石镇临时应急生活垃圾处理站6-12月份垃圾处理费用</t>
  </si>
  <si>
    <t>白沙镇政府</t>
  </si>
  <si>
    <t>白沙镇人居环境整治提质改造工作经费</t>
  </si>
  <si>
    <t>白沙镇建设反邪教关爱中心经费</t>
  </si>
  <si>
    <t xml:space="preserve"> 行政股</t>
  </si>
  <si>
    <t>编办试点镇街事业单位服务平台建设经费（龙门、客路、乌石各25万元，新城15万元）</t>
  </si>
  <si>
    <t>机关事务局市委政府办公楼大门电梯改装费用</t>
  </si>
  <si>
    <t>装市委大院门口人脸识别、市委小招、市公安局后门智能指纹锁及市委办公大楼一楼大厅全彩LED屏费用</t>
  </si>
  <si>
    <t>机关事务局解决市委市政府及市人大政协大院零星维修修缮建设费用</t>
  </si>
  <si>
    <t>机关事务局市政协办公楼地板、窗、防盗网及旧附属楼修缮费用</t>
  </si>
  <si>
    <t>机关事务局人大办公楼后院旧楼危房鉴定费用</t>
  </si>
  <si>
    <t>机关事务局更换市委招待所用水配置设施费用</t>
  </si>
  <si>
    <t>雷城街道办</t>
  </si>
  <si>
    <t>雷城街道雷湖社区“火灾高风险区域挂牌整治”工作经费</t>
  </si>
  <si>
    <t>2013399</t>
  </si>
  <si>
    <t>宣传部融媒体中心办公场地修缮及部分设施购置经费</t>
  </si>
  <si>
    <t>调增各项民生支出</t>
  </si>
  <si>
    <t>追加2020年雷州市各镇街农村50年党龄党员补贴</t>
  </si>
  <si>
    <t>一村（社区）一法律顾问工作经费（雷州市配套）（民生）</t>
  </si>
  <si>
    <t>司法局追加一村（社区）一法律顾问工作经费</t>
  </si>
  <si>
    <t>民政局项目投资额评估咨询费（殡仪馆迁建项目）</t>
  </si>
  <si>
    <t>退役军人事务局改建（钢化结构）市退役军人服务中心服务大厅资金</t>
  </si>
  <si>
    <t>第二人民医院</t>
  </si>
  <si>
    <t>2100201</t>
  </si>
  <si>
    <t>综合医院</t>
  </si>
  <si>
    <t>雷州市第二人民医院食堂建设资金</t>
  </si>
  <si>
    <t>2109901</t>
  </si>
  <si>
    <t>其他卫生健康支出</t>
  </si>
  <si>
    <t>我市疫情防控一线城乡社区工作者临时工作补助缺口资金（县级配套）</t>
  </si>
  <si>
    <t>民政局我市疫情防控一线城乡社区工作者临时工作补助缺口资金（县级配套）（湛民基【2020】5号文）</t>
  </si>
  <si>
    <t>2110302</t>
  </si>
  <si>
    <t>水体</t>
  </si>
  <si>
    <t>水务局湛江环保督查组发现东吴水库饮用水源地问题整改资金（基金）</t>
  </si>
  <si>
    <t>2130306</t>
  </si>
  <si>
    <t>水利工程运行与维护</t>
  </si>
  <si>
    <t>水务局松竹河山口村龙塘洋水利设施修复工程缺口资金</t>
  </si>
  <si>
    <t>2130335</t>
  </si>
  <si>
    <t>农村人畜饮水</t>
  </si>
  <si>
    <t>水务局雷州市“十四五”农村供水保障规划编制费用</t>
  </si>
  <si>
    <t>农业保险保费补贴</t>
  </si>
  <si>
    <t>2020年全市政策性农村住房保险农户自负保费部分</t>
  </si>
  <si>
    <t>政府办（市金融工作局）</t>
  </si>
  <si>
    <t>我市2016年（缺口部分）和2019年下半年农房保险保费</t>
  </si>
  <si>
    <t>我市2020年农房保险保费县级补贴部分资金</t>
  </si>
  <si>
    <t>交通局</t>
  </si>
  <si>
    <t>2140199</t>
  </si>
  <si>
    <t>其他公路水路运输支出</t>
  </si>
  <si>
    <t>交通局编制《雷州市“十四五”综合交通运输发展规划》资金</t>
  </si>
  <si>
    <t>交通局编制《雷州市综合交通发展战略研究》资金</t>
  </si>
  <si>
    <t>雷州市应急管理局</t>
  </si>
  <si>
    <t>应急局250KVA欧式箱变新装工程及设计费</t>
  </si>
  <si>
    <t>2240204</t>
  </si>
  <si>
    <t>消防应急救援</t>
  </si>
  <si>
    <t>消防救援大队解决龙门消防站旧站改造经费</t>
  </si>
  <si>
    <t>2240299</t>
  </si>
  <si>
    <t>其他消防事务支出</t>
  </si>
  <si>
    <t>消防救援大队水成膜泡沫灭火剂采购经费</t>
  </si>
  <si>
    <t>调增非税收入安排的支出</t>
  </si>
  <si>
    <t>资产股</t>
  </si>
  <si>
    <t>各单位</t>
  </si>
  <si>
    <t>2020年非税安排公用经费</t>
  </si>
  <si>
    <t>追加非税公用经费</t>
  </si>
  <si>
    <t>2130199</t>
  </si>
  <si>
    <t>2020年非税收入安排的支出</t>
  </si>
  <si>
    <t>白沙镇农村建设用地拆旧复垦指标交易收入安排的支出</t>
  </si>
  <si>
    <t>客路镇拆旧复垦指标交易收入安排的支出</t>
  </si>
  <si>
    <t>雷高镇后湖村拆旧复垦项目收入安排的支出</t>
  </si>
  <si>
    <t>雷高镇农村建设用地拆旧复垦指标交易收入安排的支出</t>
  </si>
  <si>
    <t>2130399</t>
  </si>
  <si>
    <t>其他水利支出</t>
  </si>
  <si>
    <t>调增各单位非税公用经费</t>
  </si>
  <si>
    <t>追加水务局非税公用经费</t>
  </si>
  <si>
    <t>表三</t>
  </si>
  <si>
    <t>雷州市2020年政府性基金预算调整收支总表</t>
  </si>
  <si>
    <t>收入</t>
  </si>
  <si>
    <t>支出</t>
  </si>
  <si>
    <t>项目</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</si>
  <si>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</si>
  <si>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</si>
  <si>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</si>
  <si>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</si>
  <si>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</si>
  <si>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资助国产影片放映</t>
  </si>
  <si>
    <t>四、国家电影事业发展专项资金收入</t>
  </si>
  <si>
    <t xml:space="preserve">      资助影院建设</t>
  </si>
  <si>
    <t>五、国有土地收益基金收入</t>
  </si>
  <si>
    <t xml:space="preserve">      资助少数民族语电影译制</t>
  </si>
  <si>
    <t>六、农业土地开发资金收入</t>
  </si>
  <si>
    <t xml:space="preserve">      购买农村电影公益性放映版权服务</t>
  </si>
  <si>
    <t>七、国有土地使用权出让收入</t>
  </si>
  <si>
    <t xml:space="preserve">      其他国家电影事业发展专项资金支出</t>
  </si>
  <si>
    <t xml:space="preserve">  土地出让价款收入</t>
  </si>
  <si>
    <t xml:space="preserve">   旅游发展基金支出</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</si>
  <si>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</si>
  <si>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</si>
  <si>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</si>
  <si>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</si>
  <si>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</si>
  <si>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</si>
  <si>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</si>
  <si>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</si>
  <si>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八、大中型水库库区基金收入</t>
  </si>
  <si>
    <t xml:space="preserve">      其他旅游发展基金支出 </t>
  </si>
  <si>
    <t>九、彩票公益金收入</t>
  </si>
  <si>
    <t xml:space="preserve">   国家电影事业发展专项资金对应专项债务收入安排的支出</t>
  </si>
  <si>
    <t xml:space="preserve">  福利彩票公益金收入</t>
  </si>
  <si>
    <t xml:space="preserve">      资助城市影院</t>
  </si>
  <si>
    <t xml:space="preserve">  体育彩票公益金收入</t>
  </si>
  <si>
    <t xml:space="preserve">      其他国家电影事业发展专项资金对应专项债务收入支出</t>
  </si>
  <si>
    <t>十、城市基础设施配套费收入</t>
  </si>
  <si>
    <t>二、社会保障和就业支出</t>
  </si>
  <si>
    <t>十一、小型水库移民扶助基金收入</t>
  </si>
  <si>
    <t xml:space="preserve">    大中型水库移民后期扶持基金支出</t>
  </si>
  <si>
    <t>十二、国家重大水利工程建设基金收入</t>
  </si>
  <si>
    <t xml:space="preserve">      移民补助</t>
  </si>
  <si>
    <t>十三、车辆通行费</t>
  </si>
  <si>
    <t xml:space="preserve">      基础设施建设和经济发展</t>
  </si>
  <si>
    <t>十四、污水处理费收入</t>
  </si>
  <si>
    <t xml:space="preserve">      其他大中型水库移民后期扶持基金支出</t>
  </si>
  <si>
    <t>十五、彩票发行机构和彩票销售机构的业务费用</t>
  </si>
  <si>
    <t xml:space="preserve">    小型水库移民扶助基金安排的支出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</si>
  <si>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</si>
  <si>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</si>
  <si>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</si>
  <si>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</si>
  <si>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</si>
  <si>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小型水库移民扶助基金对应专项债务收入安排的支出</t>
  </si>
  <si>
    <t xml:space="preserve">  彩票市场调控资金收入</t>
  </si>
  <si>
    <t>十六、其他政府性基金收入</t>
  </si>
  <si>
    <t xml:space="preserve">      其他小型水库移民扶助基金对应专项债务收入安排的支出</t>
  </si>
  <si>
    <t>十七、专项债券对应项目专项收入</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</si>
  <si>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</si>
  <si>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</si>
  <si>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</si>
  <si>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</si>
  <si>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</si>
  <si>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</si>
  <si>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</si>
  <si>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</si>
  <si>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</si>
  <si>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</si>
  <si>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</si>
  <si>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</si>
  <si>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</si>
  <si>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</si>
  <si>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</si>
  <si>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</si>
  <si>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</si>
  <si>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</si>
  <si>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</si>
  <si>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</si>
  <si>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</si>
  <si>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</si>
  <si>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</si>
  <si>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</si>
  <si>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</si>
  <si>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</si>
  <si>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</si>
  <si>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</si>
  <si>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</si>
  <si>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</si>
  <si>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</si>
  <si>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</si>
  <si>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</si>
  <si>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</si>
  <si>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</si>
  <si>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</si>
  <si>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</si>
  <si>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</si>
  <si>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</si>
  <si>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</si>
  <si>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</si>
  <si>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</si>
  <si>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</si>
  <si>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</si>
  <si>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</si>
  <si>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</si>
  <si>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</si>
  <si>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</si>
  <si>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</si>
  <si>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</si>
  <si>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</si>
  <si>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</si>
  <si>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</si>
  <si>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</si>
  <si>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</si>
  <si>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</si>
  <si>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</si>
  <si>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</si>
  <si>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</si>
  <si>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</si>
  <si>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</si>
  <si>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</si>
  <si>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</si>
  <si>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</si>
  <si>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</si>
  <si>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</si>
  <si>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</si>
  <si>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</si>
  <si>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</si>
  <si>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</si>
  <si>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</si>
  <si>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</si>
  <si>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</si>
  <si>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</si>
  <si>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</si>
  <si>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</si>
  <si>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</si>
  <si>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</si>
  <si>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</si>
  <si>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</si>
  <si>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</si>
  <si>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</si>
  <si>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</si>
  <si>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</si>
  <si>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</si>
  <si>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</si>
  <si>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</si>
  <si>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</si>
  <si>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</si>
  <si>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</si>
  <si>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</si>
  <si>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</si>
  <si>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</si>
  <si>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</si>
  <si>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</si>
  <si>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</si>
  <si>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</si>
  <si>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</si>
  <si>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</si>
  <si>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</si>
  <si>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</si>
  <si>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</si>
  <si>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</si>
  <si>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</si>
  <si>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</si>
  <si>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</si>
  <si>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</si>
  <si>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</si>
  <si>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</si>
  <si>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</si>
  <si>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</si>
  <si>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</si>
  <si>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</si>
  <si>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</si>
  <si>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</si>
  <si>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</si>
  <si>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</si>
  <si>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</si>
  <si>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</si>
  <si>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</si>
  <si>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</si>
  <si>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</si>
  <si>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</si>
  <si>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</si>
  <si>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</si>
  <si>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</si>
  <si>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</si>
  <si>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</si>
  <si>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</si>
  <si>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</si>
  <si>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</si>
  <si>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</si>
  <si>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</si>
  <si>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</si>
  <si>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</si>
  <si>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</si>
  <si>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</si>
  <si>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</si>
  <si>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</si>
  <si>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</si>
  <si>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</si>
  <si>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</si>
  <si>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</si>
  <si>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</si>
  <si>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</si>
  <si>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</si>
  <si>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</si>
  <si>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</si>
  <si>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</si>
  <si>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</si>
  <si>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</si>
  <si>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</si>
  <si>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</si>
  <si>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</si>
  <si>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</si>
  <si>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</si>
  <si>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</si>
  <si>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</si>
  <si>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</si>
  <si>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</si>
  <si>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</si>
  <si>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</si>
  <si>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</si>
  <si>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</si>
  <si>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</si>
  <si>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</si>
  <si>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</si>
  <si>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</si>
  <si>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</si>
  <si>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</si>
  <si>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</si>
  <si>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</si>
  <si>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</si>
  <si>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</si>
  <si>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公共卫生体系建设</t>
  </si>
  <si>
    <t xml:space="preserve">      重大疫情防控救治体系建设</t>
  </si>
  <si>
    <t xml:space="preserve">      交通基础设施</t>
  </si>
  <si>
    <t xml:space="preserve">      城镇老旧小区改造</t>
  </si>
  <si>
    <t xml:space="preserve">      其他抗疫相关支出</t>
  </si>
  <si>
    <t>收入合计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</si>
  <si>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</si>
  <si>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</si>
  <si>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</si>
  <si>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</si>
  <si>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</si>
  <si>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</si>
  <si>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</si>
  <si>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</si>
  <si>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</si>
  <si>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</si>
  <si>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</si>
  <si>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</si>
  <si>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</si>
  <si>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</si>
  <si>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</si>
  <si>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</si>
  <si>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</si>
  <si>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 xml:space="preserve">  抗疫特别国债转移支付收入</t>
  </si>
  <si>
    <t>表四</t>
  </si>
  <si>
    <t>雷州市2020年政府性基金预算调整支出明细表</t>
  </si>
  <si>
    <t>项　　目</t>
  </si>
  <si>
    <t>摘　　　　要</t>
  </si>
  <si>
    <t>一、调增政府性基金支出     合计</t>
  </si>
  <si>
    <t>调增本级政府性基金收入安排的支出    小计</t>
  </si>
  <si>
    <t>征地和拆迁补偿支出</t>
  </si>
  <si>
    <t>国有土地使用权出让收入安排支出</t>
  </si>
  <si>
    <t>白沙镇垃圾处理场地表水导排管道驳接建设工程占用地和青苗补偿款</t>
  </si>
  <si>
    <t>自然资源局覃斗镇六高村修建基础设施的民生问题资金</t>
  </si>
  <si>
    <t>自然资源局高铁片区配套项目征地补偿款</t>
  </si>
  <si>
    <t>城综局雷州市白水沟排污工程（新村小学至207国道段）官茂村段用地租金及鱼塘补偿费</t>
  </si>
  <si>
    <t>城综局雷州市工业大道和工业一路道路建设工程地面附着物补偿费</t>
  </si>
  <si>
    <t>城综局雷州市西湖一横路用地范围内厦广村民杨胜奇坟墓搬迁经费</t>
  </si>
  <si>
    <t>我市国有粮食企业改革期间部分临时雇佣人员劳动报酬社保费及其他补助</t>
  </si>
  <si>
    <t>住建局唐家镇田西生活垃圾填埋场整体搬迁项目青苗补偿费</t>
  </si>
  <si>
    <t>沈塘镇政府工业承接区工作经费</t>
  </si>
  <si>
    <t>自然资源局雷州市2017年度第二十批次城镇建设项目（乌石17－2油田群陆上终端项目）青苗及附着物补偿款</t>
  </si>
  <si>
    <t>自然资源局雷州市西湖一横路项目征地补偿款</t>
  </si>
  <si>
    <t>附城镇政府</t>
  </si>
  <si>
    <t>附城镇重点项目用地迁坟费用</t>
  </si>
  <si>
    <t>附城镇陈家仔经济合作社村庄基础设施建设费用</t>
  </si>
  <si>
    <t>附城镇政府启秀新区C1、C2地块清表工作包干经费</t>
  </si>
  <si>
    <t>附城镇南郡经济合作社村办公楼建设资金</t>
  </si>
  <si>
    <t>附城镇启秀新区迁坟补偿费</t>
  </si>
  <si>
    <t>基投公司雷州市城区供水工程建设项目租金、青苗补偿等费用</t>
  </si>
  <si>
    <t>雷城街道办雷州市东洋灌区雷城街道片区农田水利综合治理项目道路建设增加永久性用地补偿款</t>
  </si>
  <si>
    <t>沈塘镇政府实施坑仔林队602．3455亩清表工程</t>
  </si>
  <si>
    <t>沈塘镇政府工业承接区迁坟补偿款</t>
  </si>
  <si>
    <t>沈塘拨付市工业承接区坟墓迁移补偿款</t>
  </si>
  <si>
    <t>乌石镇政府解决乌石卫生院升级建设项目第二批征地迁墓补偿资金</t>
  </si>
  <si>
    <t>西湖街道办</t>
  </si>
  <si>
    <t>西湖街道办西湖大道一横路第二次征地迁墓费用</t>
  </si>
  <si>
    <t>西湖街道办西湖大道一横路新增迁墓费用和征地工作经费</t>
  </si>
  <si>
    <t>宣传部擎雷书院建设用地坟墓搬迁补偿款</t>
  </si>
  <si>
    <t>城综局雷州市白水沟排污工程（新村小学至207国道段）昌竹村段用地补偿租金</t>
  </si>
  <si>
    <t>自然资源局雷州市镇区生活污水处理PPP项目附着物补偿款</t>
  </si>
  <si>
    <t>发改局缴交松竹粮食粮所地块土地出让金</t>
  </si>
  <si>
    <t>住建局雷高镇赤岭、陈白简易填埋场整体搬迁项目青苗补偿费</t>
  </si>
  <si>
    <t>住建局龙门镇甜豆简易填埋场就地封场项目青苗补偿费</t>
  </si>
  <si>
    <t>自然资源局拨付郭忠盛土地收回补偿款</t>
  </si>
  <si>
    <t>覃斗镇政府流沙珍珠产业园土地清表工作经费金）</t>
  </si>
  <si>
    <t>水务局汽车队土地回收补偿款</t>
  </si>
  <si>
    <t>伍赖位于新城大道土地回收补偿款</t>
  </si>
  <si>
    <t>自然资源局X827徐马至南郡段补偿款</t>
  </si>
  <si>
    <t>自然资源局缴交雷州市2019年度第十九批次城镇建设用地耕地占用税</t>
  </si>
  <si>
    <t>自然资源局高铁站片区配套项目征地补偿款（附城镇南郡村陈家仔、南郡经济合作社和个人）</t>
  </si>
  <si>
    <t>自然资源局高铁站片区配套项目征地补偿款</t>
  </si>
  <si>
    <t>自然资源局雷州市2019年度第八批次城镇建设用地项目使用林地可行性报告费</t>
  </si>
  <si>
    <t>自然资源局西湖一横路项目征地补偿款</t>
  </si>
  <si>
    <t>自然资源局雷州市启秀新区（东四路）项目征地补偿款的请示（附城镇英山村委会南村村民小组）</t>
  </si>
  <si>
    <t>自然资源局雷州市启秀新区（东四路）项目征地补偿款（吴乃兴和陈俊宇）</t>
  </si>
  <si>
    <t>自然资源局雷州市西湖一横路项目征拆地上附着物拟按评估价值进行补偿（陈振兴）</t>
  </si>
  <si>
    <t>自然资源局雷州市西湖一横路项目征拆地上附着物拟按评估价值进行补偿（陈锋武）</t>
  </si>
  <si>
    <t>自然资源局X827徐马至南郡段（OK－5．9K）项目成片青苗补偿款（林兆钦）</t>
  </si>
  <si>
    <t>自然资源局X827徐马至南郡段（OK－5．9K）项目成片青苗补偿款（李荣辉）</t>
  </si>
  <si>
    <t>自然资源局X827徐马至南郡段（OK－5．9K）项目成片青苗补偿款（李农如）</t>
  </si>
  <si>
    <t>自然资源局拨付何永全和张陈力土地回收补偿款（新城大道）</t>
  </si>
  <si>
    <t>自然资源局县道X827徐马至南郡段（OK－5．9K）项目征收土地补偿款</t>
  </si>
  <si>
    <t>自然资源局雷州市清端三路项目征地补偿款</t>
  </si>
  <si>
    <t>自然资源局国道G207线雷州邦塘至白沙段改线项目征地补偿款</t>
  </si>
  <si>
    <t>自然资源局雷州市高铁片区配套项目征地补偿款</t>
  </si>
  <si>
    <t>自然资源局拨付洪作相（王和学、王永易、王春光、王尧平、王乃雄、王乃森）等6宗土地回收补偿款（新城大道遗留问题）</t>
  </si>
  <si>
    <t>自然资源局雷州市高铁站片区配套项目征地补偿款（附城镇赤嵌村芳茶经济合作社）</t>
  </si>
  <si>
    <t>自然资源局雷州市环城路公共配套设施项目土地补偿款</t>
  </si>
  <si>
    <t>自然资源局雷州市西湖一横路项目征拆地上附着物拟按评估价值进行补偿（陈耀明）</t>
  </si>
  <si>
    <t>自然资源局雷州市西湖一横路项目征拆地上附着物拟按评估价值进行补偿（周妙忠）</t>
  </si>
  <si>
    <t>自然资源局雷州市镇区生活污水处理PPP项目征地补偿款</t>
  </si>
  <si>
    <t>自然资源局、附城镇政府雷州市附城镇王子荣粉厂拆迁项目的建（构）筑物、可搬迁设备、拆损毁设备、存货拟按评估价值进行补偿</t>
  </si>
  <si>
    <t>自然资源局、附城镇政府雷州市附城镇王延求生态园拆迁项目的建（构）筑物、可搬迁设备、拆损毁设备、存货拟按评估价值进行补偿</t>
  </si>
  <si>
    <t>自然资源局雷州市高铁站片区配套项目征地补偿款（附城镇南郡经济合作社和个人）</t>
  </si>
  <si>
    <t>自然资源局、附城镇政府雷州市附城镇王延求汽车教练场拆迁项目的建（构）筑物拟按评估价值进行补偿</t>
  </si>
  <si>
    <t>自然资源局、附城镇政府雷州市附城镇王子荣蜡烛厂拆迁项目的建（构）筑物、可搬迁设备、拆损毁设备、存货拟按评估价值进行补偿</t>
  </si>
  <si>
    <t>自然资源局雷州市环城路（含环城东、环城南路）项目土地补偿款</t>
  </si>
  <si>
    <t>自然资源局雷州市城市扩容提质综合开发项目征地补偿款</t>
  </si>
  <si>
    <t>陈承恩土地出让回收补偿款（新城大道遗留问题）</t>
  </si>
  <si>
    <t>自然资源局雷州市启秀新区（东四路）项目征地补偿款（附城镇宾合经济联社）</t>
  </si>
  <si>
    <t>自然资源局城西产业园项目成片青苗补偿款</t>
  </si>
  <si>
    <t>自然资源局X827徐马至南郡段（OK－5．9K）项目成片青苗补偿款（白沙镇邦塘村委会邦塘北村经济合作社）</t>
  </si>
  <si>
    <t>自然资源局国道207线雷州邦塘至白沙段改线项目征地补偿款</t>
  </si>
  <si>
    <t>自然资源局雷州市现代农业园对外道路项目征地补偿款</t>
  </si>
  <si>
    <t>自然资源局雷州市现代农业园项目征地补偿款（英利镇英利村东塘经济合作社）</t>
  </si>
  <si>
    <t>自然资源局工业承接区项目补偿款</t>
  </si>
  <si>
    <t>自然资源局雷州市经济开发区A区项目征地补偿款</t>
  </si>
  <si>
    <t>自然资源局雷州市高铁站片区配套项目附城镇南郡村及个人征地地上附着物补偿款</t>
  </si>
  <si>
    <t>自然资源局雷州市高铁站片区配套项目征地个人补偿款</t>
  </si>
  <si>
    <t>城综局雷州市新城大道西段（207国道至火车站）道路两侧承包地补偿款</t>
  </si>
  <si>
    <t>城综局雷州市207国道（邦塘转盘至火车站路口）道路升级改造工程道路两侧树木补偿款</t>
  </si>
  <si>
    <t>自然资源局雷州市画景农海产品综合市场项目征地有关补偿款</t>
  </si>
  <si>
    <t>自然资源局农海产品综合市场项目征地补偿款（覃斗镇讨泗村民小组）</t>
  </si>
  <si>
    <t>自然资源局农海产品综合市场项目征地补偿款（覃斗镇六高村民小组）</t>
  </si>
  <si>
    <t>自然资源局拨付胡养、梁立权位于新城大道土地回收补偿款</t>
  </si>
  <si>
    <t>自然资源局雷州市城市扩容提质综合开发项目土地补偿款（白沙镇官茂村塘尾经济合作社）</t>
  </si>
  <si>
    <t>自然资源局雷州市扩容提质综合开发项目土地补偿款（白沙镇官茂村塘尾河经济合作社）</t>
  </si>
  <si>
    <t>自然资源局雷州经济开发区A1-1区项目土地补偿款</t>
  </si>
  <si>
    <t>自然资源局国道G207线雷州邦塘至白沙段改线项目征地补偿款(邦塘村委会小西经济合作社等）</t>
  </si>
  <si>
    <t>自然资源局雷州市2017年度第二批次城镇建设项目（乌石17－2油田群路上终端项目）青苗及附着物补偿款</t>
  </si>
  <si>
    <t>自然资源局缴交雷州市2019年度第二十五批次城镇建设用地耕地占用税</t>
  </si>
  <si>
    <t>自然资源局雷州市现代农业产业园项目征地范围内灌溉设施拟按评估价值进行赔偿</t>
  </si>
  <si>
    <t>乌石17－2油田群陆上终端项目虾塘拟按评估价值进行补偿</t>
  </si>
  <si>
    <t>自然资源局高铁站片区配套项目征地补偿款（附城镇坑尾仔经济合作社青苗及附着物拆迁补偿）</t>
  </si>
  <si>
    <t>自然资源局高铁站片区配套项目征地补偿款（附城镇坑尾仔经济合作社土地补偿）</t>
  </si>
  <si>
    <t>自然资源局雷州市启秀新区（东四路）项目征地补偿款</t>
  </si>
  <si>
    <t>自然资源局新城大道西段（207国道至火车站）项目征地补偿款（新城街道新园社区新村居民小组）</t>
  </si>
  <si>
    <t>新城大道西段（207国道至火车站）项目征地补偿款（白沙镇洪富村民委员会昌竹村村民小组）</t>
  </si>
  <si>
    <t>自然资源局乌石镇17－2油田群陆上终端项目征地相关补偿款（黄惨、陈位明和关广星）</t>
  </si>
  <si>
    <t>自然资源局乌石镇17－2油田群陆上终端项目和雷州市人民医院新址项目评估费</t>
  </si>
  <si>
    <t>自然资源局雷州市207国道（K3574+368~K3585+848）段西移改建项目征地有关补偿款</t>
  </si>
  <si>
    <t>自然资源局雷州市工业承接区项目回收土地补偿款（沈塘中学）</t>
  </si>
  <si>
    <t>自然资源局雷州市工业承接区项目征收土地补偿款的请示（塘边村委会溪头村民小组）</t>
  </si>
  <si>
    <t>自然资源局雷州市工业承接区项目征地补偿款（沈塘镇沈塘经济合作社）</t>
  </si>
  <si>
    <t>自然资源局高铁站片区配套项目征地补偿款（附城镇徐马经济联合社）</t>
  </si>
  <si>
    <t>自然资源局西湖一横路项目征地补偿款（西湖街道西湖社区城角经济联合社）</t>
  </si>
  <si>
    <t>土地开发支出</t>
  </si>
  <si>
    <t>自然资源局缴纳雷州市白沙镇2019年度第二十二批次建设用地林地森林植被恢复费</t>
  </si>
  <si>
    <t>自然资源局拨付白沙镇2018年第二十一批次建设用地森林植被恢复费</t>
  </si>
  <si>
    <t>自然资源局缴纳雷州市2019年度第八批次城镇建设用地林地森林植被恢复费</t>
  </si>
  <si>
    <t>城市建设支出</t>
  </si>
  <si>
    <t>城综局改造西湖大道邮政大楼至旧汽车总站路段路灯</t>
  </si>
  <si>
    <t>城综局采购维修路灯高空作业车</t>
  </si>
  <si>
    <t>城综局关于城区市政设施应急修缮经费</t>
  </si>
  <si>
    <t>城综局雷州市广业环保有限公司污泥处置有偿服务费</t>
  </si>
  <si>
    <t>城综局工业大道等城市主干道未覆盖道路纳入常态化市容环卫保洁作业覆盖范围</t>
  </si>
  <si>
    <t>城综局市人民公园树木防风加固经费</t>
  </si>
  <si>
    <t>城综局安装高铁新区龙游湖片区基础设施建设项目桥梁预制场和混凝土搅拌站专变经费</t>
  </si>
  <si>
    <t>城综局市郭宅生活垃圾简易填埋场环评验收服务费</t>
  </si>
  <si>
    <t>城综局《雷州市城乡生活垃圾收运处理设施专项规划（2012-2020）环境影响补充报告书》编制服务费</t>
  </si>
  <si>
    <t>城综局雷州市西湖六横路北段白改黑改造工程</t>
  </si>
  <si>
    <t>城综局迁改雷州市西湖三横路长宁西路道路电力设备设施工程</t>
  </si>
  <si>
    <t>城综局湛江市家宝园林绿化有限公司雷州分公司清理东西渠淤泥费用</t>
  </si>
  <si>
    <t>城综局雷州市示范街绿色停车场工程款</t>
  </si>
  <si>
    <t>城综局新城大道西电力迁改资金</t>
  </si>
  <si>
    <t>城综局搬迁城区时代广场公用台变工程资金</t>
  </si>
  <si>
    <t>城区环卫保洁尚未覆盖部分沟渠清理垃圾杂物所需经费</t>
  </si>
  <si>
    <t>市环卫处垫付给培正公司填埋堆高垃圾工程款(所垫资金将从今后市政府应付给培正公司的金额中扣还）</t>
  </si>
  <si>
    <t>城综局果皮箱购置经费</t>
  </si>
  <si>
    <t>雷州市工业大道和工业一路道路建设工程地面附着物补偿费</t>
  </si>
  <si>
    <t>2120803</t>
  </si>
  <si>
    <t>雷州市工业大道新体育馆门前路等路段路灯工程监理费</t>
  </si>
  <si>
    <t>雷州市207国道铁路桥至工业大道口路段和新城大道口至雷南大道口路段路灯建设工程监理费</t>
  </si>
  <si>
    <t>雷州市城区小街小巷路灯工程监理费</t>
  </si>
  <si>
    <t>雷州市工业大道财政局十字路口和方圆房地产十字路口转盘多头LED射灯工程监理费</t>
  </si>
  <si>
    <t>拨款改造西湖大道邮政大楼至旧汽车总站路段路灯</t>
  </si>
  <si>
    <t>城综局雷湖风景区承包粮</t>
  </si>
  <si>
    <t>雷城街道南社区清湾里排污沟改造经费</t>
  </si>
  <si>
    <t>城综局雷州市排污沟污水垃圾淤泥清理项目</t>
  </si>
  <si>
    <t>民政局雷州市烈士纪念馆建设工程有关资金</t>
  </si>
  <si>
    <t>气象局</t>
  </si>
  <si>
    <t>气象局道路建设经费</t>
  </si>
  <si>
    <t>西湖水库指挥部西湖水库综合整治建设工程（二期初步设计）设计费</t>
  </si>
  <si>
    <t>文广旅体局体育馆临街大门口地底高压电缆搬迁经费</t>
  </si>
  <si>
    <t>西湖街道办环境卫生保洁员工作经费（6-9月）</t>
  </si>
  <si>
    <t>新城街道办保洁员工作经费（6-9月）</t>
  </si>
  <si>
    <t>城综局迁改雷州市西湖三横路电线杆路工程</t>
  </si>
  <si>
    <t>住建局雷州市人防警报控制系统升级改造建设方案编制经费</t>
  </si>
  <si>
    <t>住建局重新编制《雷州市污水处理厂二期和环城东等四条污水专管工程建设项目可行性研究报告》及编制经费</t>
  </si>
  <si>
    <t>市住建局人民公园贷款平整及清运垃圾什土工程欠款</t>
  </si>
  <si>
    <t>城综局雷州市下广路02号邮政宿舍小区房屋安全鉴定费</t>
  </si>
  <si>
    <t>城综局雷州市工业大道雷湖快线至厦广路段改建工程和工业一路道路建设工程施工招标代理费</t>
  </si>
  <si>
    <t>城综局郭宅生活垃圾填埋场达标非税实施购买第三方运输服务费（半年）（广环投公司）</t>
  </si>
  <si>
    <t>城综局新城大道志山坡临时中转站建设经费</t>
  </si>
  <si>
    <t>城综局207国道铁路桥至工业大道口路段和新城大道口至雷南大道口路段路灯建设工程安全技术评价报告费</t>
  </si>
  <si>
    <t>城综局维修人民公园路灯材料费用</t>
  </si>
  <si>
    <t>城综局雷州市白水沟排污工程新城大道西至207国道段箱涵基桩检测费</t>
  </si>
  <si>
    <t>城综局检测雷州市城市桥梁资金</t>
  </si>
  <si>
    <t>城综局卫生填埋区填埋堆高垃圾和临时封场雨污分流工程经费</t>
  </si>
  <si>
    <t>城综局雷州市207国道铁路桥至工业大道口路段和新城大道至雷南大道口路段路灯建设工程设计费</t>
  </si>
  <si>
    <t>城综局雷州市工业大道财政局十字路口和方圆房地产十字路口转盘多头LED射灯工程设计费</t>
  </si>
  <si>
    <t>城综局迁改雷州市工业大道新体育馆门前路等路段路灯工程设计费</t>
  </si>
  <si>
    <t>城综局雷州市城区小街小巷路灯工程设计费</t>
  </si>
  <si>
    <t>城综局整治提升工业大道樟树湾等区域道路市容市貌</t>
  </si>
  <si>
    <t>城综局工业大道景观绿化修整及补植费用</t>
  </si>
  <si>
    <t>城综局补种城区雷南大道侧分带绿化工程款</t>
  </si>
  <si>
    <t>城综局雷州市工业大道新体育馆门前路等路段路灯工程监理费</t>
  </si>
  <si>
    <t>城综局雷州市工业大道财政局十字路口和方圆房地产十字路口转盘多头LED射灯工程监理费</t>
  </si>
  <si>
    <t>城综局雷州市城区小街小巷路灯工程监理费</t>
  </si>
  <si>
    <t>城综局雷州市207国道铁路至工业大道口路段和新城大道口至雷南大道口路段路灯建设工程监理费</t>
  </si>
  <si>
    <t>城综局城区道路制作围挡和公益宣传广告费用</t>
  </si>
  <si>
    <t>城综局雷州市郭宅生活垃圾简易填埋场治理项目和设计变更项目工程质量检测鉴定费用</t>
  </si>
  <si>
    <t>城综局雷州市西湖一横路新建道路供电10KV线路及配套设施迁改工程设计费</t>
  </si>
  <si>
    <t>城综局高铁新区龙游湖片区基础设施建设项目清端五路梁场线路迁改及安装站前西路变压器资金</t>
  </si>
  <si>
    <t>城综局安装站前南路龙游湖东路变压器资金</t>
  </si>
  <si>
    <t>城综局市人民公园放置拦路石球所需经费</t>
  </si>
  <si>
    <t>城综局雷州市城区工业大道方圆和财政局2个转盘绿化改造工程款</t>
  </si>
  <si>
    <t>城综局安装207国道邦塘转盘至陈家桥高速口路灯杆中国结经费</t>
  </si>
  <si>
    <t>城综局安装雷州市207国道（邦塘转盘至火车站路口）新城大道西湖大道群众大道四条道路升级改造工程绿地用水水表经费</t>
  </si>
  <si>
    <t>城综局雷州市207国道雷南大道口至马铁村口路段和湛江奋勇高新区路口至客路镇路段建设工程</t>
  </si>
  <si>
    <t>市郭宅生活垃圾填埋场达标废水运输服务费</t>
  </si>
  <si>
    <t>市郭宅简易填埋场治理项目设计变更图审费用</t>
  </si>
  <si>
    <t>2019年8月至2020年8月市政设施小修小补等零星工程</t>
  </si>
  <si>
    <t>雷州市华侨酒店门前和雷南头北侧排污管道应急修缮工程</t>
  </si>
  <si>
    <t>雷州市雷南大道东山头桥至白金银座（西）酒店段南侧排污管道应急修缮工程</t>
  </si>
  <si>
    <t>迁改雷州市工业大道体育馆大门前路灯专变工程建安费</t>
  </si>
  <si>
    <t>雷州市城区小街小巷路灯工程建安费</t>
  </si>
  <si>
    <t>家宝公司保洁经费</t>
  </si>
  <si>
    <t>家宝公司雷州市工业大道等城市主干道未覆盖区域道路保洁费</t>
  </si>
  <si>
    <t>雷州大道市委市政府入口路至城角桥段档土墙应急重建工程监理费</t>
  </si>
  <si>
    <t>家宝公司建筑垃圾清运费</t>
  </si>
  <si>
    <t>城综局维修路灯高空作业费</t>
  </si>
  <si>
    <t>雷州市污水管网建设工程食品公司三区至污水厂接口段排污涵变更工程设计费</t>
  </si>
  <si>
    <t>国资公司解决破产企业卫生大整治工作经费</t>
  </si>
  <si>
    <t>环保局南渡河支流污水处理设施建设经费</t>
  </si>
  <si>
    <t>基投公司安装我市城区供水工程安防监控系统及解决设备采购经费</t>
  </si>
  <si>
    <t>机关事务局拆除徐邑宾兴祠和原常委楼放物间经费</t>
  </si>
  <si>
    <t>雷城街道办6名清洁工人2月份雇用经费</t>
  </si>
  <si>
    <t>雷城街道办6名清洁工人4－5月雇用经费</t>
  </si>
  <si>
    <t>雷城街道环卫外包（家宝公司）未覆盖街路巷雇用清洁工人费用（3月、6－9月）</t>
  </si>
  <si>
    <t>民政局雷城西湖新城三个街道和白沙附城两镇行政界线联合勘定经费</t>
  </si>
  <si>
    <t>社保局门前路面及步级台阶工程款</t>
  </si>
  <si>
    <t>水务局西湖水库绿道入口道路环境整治项目资金</t>
  </si>
  <si>
    <t>水务局官山湖碧道建设项目前期工作经费</t>
  </si>
  <si>
    <t>西湖街道办环境卫生保洁员工作经费</t>
  </si>
  <si>
    <t>西湖街道办环境卫生保洁员工作经费（4－5月）（</t>
  </si>
  <si>
    <t>新城街道办保洁员工作经费</t>
  </si>
  <si>
    <t>新城街道办保洁员工作经费（4－5月）</t>
  </si>
  <si>
    <t>宣传部西湖水库碧道环湖社会主义核心价值观主题公园建设经费</t>
  </si>
  <si>
    <t>住建局雷州市西湖水库综合整治建设工程（环库绿道生态整治分部建设工程）项目工程结算款</t>
  </si>
  <si>
    <t>自然资源局雷州市高铁站片区等十个项目测绘费</t>
  </si>
  <si>
    <t>农村基础设施建设支出</t>
  </si>
  <si>
    <t>白沙镇符处村创建民主法治示范村补助经费</t>
  </si>
  <si>
    <t>白沙镇政府打井抗旱经费（新坑村）</t>
  </si>
  <si>
    <t>白沙镇抗旱经费（（平原村委会和石头村委会）</t>
  </si>
  <si>
    <t>北和镇政府</t>
  </si>
  <si>
    <t>北和镇政府解决人居环境整治工作资金缺口</t>
  </si>
  <si>
    <t xml:space="preserve">北和镇那胆村党群服务中心建设缺口资金 </t>
  </si>
  <si>
    <t>北和镇格内村委会南边岭村民小组建设抗旱水井资金</t>
  </si>
  <si>
    <t>东里镇政府</t>
  </si>
  <si>
    <t>东里镇雷州市X691县道升级省道东里圩区段改道搬迁资金</t>
  </si>
  <si>
    <t>东里镇六格北村人居环境和垃圾整治经费</t>
  </si>
  <si>
    <t>东里镇政府人居环境综合整治工作经费</t>
  </si>
  <si>
    <t>解决东里镇低洼村排涝问题资金</t>
  </si>
  <si>
    <t>东里镇淡水村建设人居环境资金</t>
  </si>
  <si>
    <t>东里镇淡水村委员会农村环境整治资金</t>
  </si>
  <si>
    <t>附城镇南田村绿化村容植树资金</t>
  </si>
  <si>
    <t>附城镇徐马村民生问题资金（徐马经济联合社新农村建设资金）</t>
  </si>
  <si>
    <t>附城镇麻演村党群公共服务中心重建缺口资金</t>
  </si>
  <si>
    <t>附城镇政府环城东渠城东段改沟造地安置拆迁户项目勘察、测绘、设计经费</t>
  </si>
  <si>
    <t>附城镇旧埔村综合建设工程四个项目设计与编制费用</t>
  </si>
  <si>
    <t>附城镇北村名委员会下广村民小组新农村建设经费</t>
  </si>
  <si>
    <t>附城镇英山经济联合社民生问题（发展村集体经济和党群服务中心建设）</t>
  </si>
  <si>
    <t>纪家镇政府</t>
  </si>
  <si>
    <t>纪家镇官长村委三清拆环境整治资金</t>
  </si>
  <si>
    <t>纪家镇公益圩安装路灯资金</t>
  </si>
  <si>
    <t>纪家镇盐灶仔人居环境整治经费</t>
  </si>
  <si>
    <t>客路镇政府高速公路雷州出（入）口桥下及周边道路垃圾清运经费</t>
  </si>
  <si>
    <t>客路镇恒山村委会六中村民小组新农村建设资金</t>
  </si>
  <si>
    <t>客路镇上塘村委会山尾李村建设新农村资金</t>
  </si>
  <si>
    <t>客路镇东坑村委会岭头村巷道硬底化建设经费</t>
  </si>
  <si>
    <t>雷州市客路镇高上村委会“三清三拆三整”资金</t>
  </si>
  <si>
    <t>雷州市国有资产经营公司</t>
  </si>
  <si>
    <t>市国资公司雷州市基础设施建设投资集团有限公司注册资本金（中石油公司）</t>
  </si>
  <si>
    <t>龙门镇政府人居环境整治工作经费</t>
  </si>
  <si>
    <t>龙门镇潮溪村古村落修缮改造经费</t>
  </si>
  <si>
    <t>龙门镇镇革命老区扶茂村文化建设经费</t>
  </si>
  <si>
    <t>龙门镇阳坡村人居环境整治工作经费</t>
  </si>
  <si>
    <t>南兴镇政府</t>
  </si>
  <si>
    <t>南兴镇东市村新建入村路段挡土墙及加宽入村道路的资金</t>
  </si>
  <si>
    <t>南兴镇东市村村民委员乡村环境整治经费</t>
  </si>
  <si>
    <t>南兴镇东岳村雨污分流项目缺口资金</t>
  </si>
  <si>
    <t>农业农村局乡村振兴工作经费</t>
  </si>
  <si>
    <t>雷州市企水镇田园村民委员会建设村党群服务中心排水沟资金（基金</t>
  </si>
  <si>
    <t>企水镇陈家村党支部村委会办公经费</t>
  </si>
  <si>
    <t>昌辉村农村人居环境整治建设经费</t>
  </si>
  <si>
    <t>沈塘镇沈塘村民小组公墓园建设资金</t>
  </si>
  <si>
    <t>沈塘镇昌辉村基础设施建设资金</t>
  </si>
  <si>
    <t>水务局雷州市东洋灌区白沙镇片区（南田段）改造工程设计费</t>
  </si>
  <si>
    <t>水务局雷州市青年运河河东运河整治工作设计费</t>
  </si>
  <si>
    <t>覃斗镇征地工作经费</t>
  </si>
  <si>
    <t>覃斗镇头和村委会外村新农村建设资金</t>
  </si>
  <si>
    <t>唐家镇张家村村容村貌整治资金</t>
  </si>
  <si>
    <t>唐家镇坡六村委会人居环境整治专项经费</t>
  </si>
  <si>
    <t>唐家镇田西村人居环境整治经费</t>
  </si>
  <si>
    <t>调风镇政府</t>
  </si>
  <si>
    <t>调风镇调风村民委员会农村环境整治经费</t>
  </si>
  <si>
    <t>雷州市调风镇东边塘村公路建设经费</t>
  </si>
  <si>
    <t>调风镇人居环境整治工作经费</t>
  </si>
  <si>
    <t>调风镇卜昌村民委员会人居环境整治缺口资金</t>
  </si>
  <si>
    <t>西湖街道湖滨居委会“三清理三拆除三整治”工作经费</t>
  </si>
  <si>
    <t>西湖街道商业社区人居环境整治工作经费</t>
  </si>
  <si>
    <t>新城街道昌大昌社区居民委员会社区人居环境整治资金</t>
  </si>
  <si>
    <t>杨家镇夏口村文化广场建设资金</t>
  </si>
  <si>
    <t>杨家镇倜傥村委会北劳村人居环境整治工作经费</t>
  </si>
  <si>
    <t>英利镇政府</t>
  </si>
  <si>
    <t>英利镇三元村六仔一队经济合作社“三清三拆三整治”资金</t>
  </si>
  <si>
    <t>英利镇三元村唐宅经济合作社“三清三拆三整治”资金</t>
  </si>
  <si>
    <t>英利镇三元村新村仔经济合作社“三清三拆三整治”资金</t>
  </si>
  <si>
    <t>英利镇三元村委会后昌村新农村建设项目经费</t>
  </si>
  <si>
    <t>英利镇宾禄村委会宾禄村人居环境整治工作经费</t>
  </si>
  <si>
    <t>英利镇三元村委会后昌村新农村建设资金</t>
  </si>
  <si>
    <t>英利镇三元村委会刺仔村道路建设资金</t>
  </si>
  <si>
    <t>英利镇三元村委员会新村仔路基建设资金</t>
  </si>
  <si>
    <t>英利镇田头村人居环境整治工作经费</t>
  </si>
  <si>
    <t>英利镇三元村委会农村环境整治《三清理、三拆除》资金</t>
  </si>
  <si>
    <t>英利镇宾禄村民委员会人居环境综合整治资金</t>
  </si>
  <si>
    <t>英利镇丁满村民委员会人居环境综合整治工作经费</t>
  </si>
  <si>
    <t>英利镇英良村民委员会修缮村饮水管和学校住宿资金</t>
  </si>
  <si>
    <t>英利镇红湖村委会人居环境综合整治工作经费</t>
  </si>
  <si>
    <t>英利镇宾禄村委会宾禄村古井修缮经费</t>
  </si>
  <si>
    <t>英利镇政府雷州市英利镇青桐观景台建设经费</t>
  </si>
  <si>
    <t>英利镇三元村委会金宅寮村排污渠道建设资金</t>
  </si>
  <si>
    <t>雷州市附城镇南郡村委会旧埔村综合建设工程</t>
  </si>
  <si>
    <t>自然资源局雷州市白沙镇马湾村民生问题（基础设施建设资金）</t>
  </si>
  <si>
    <t>南兴镇草洋村村党群服务中心建设资金</t>
  </si>
  <si>
    <t>白沙镇政府基础设施建设（西坡村修建硬底化巷道3公里）</t>
  </si>
  <si>
    <t>附城镇政府高山村农田沟渠建设资金资金</t>
  </si>
  <si>
    <t>附城镇英山北村电灌站建设费用（与英山北村签订《征收土地补充协议书》）</t>
  </si>
  <si>
    <t>附城镇敬老院配套建设资金</t>
  </si>
  <si>
    <t>雷州市附城镇乡道东南公路扩建工程（K2+450-K4+460右幅加框工程）</t>
  </si>
  <si>
    <t>雷州市附城镇乡道东南公路路灯工程</t>
  </si>
  <si>
    <t>雷州市附城镇乡道东南公路扩建工程质保金</t>
  </si>
  <si>
    <t>雷州市附城镇乡道东南公路扩建工程变更设计项目质保金</t>
  </si>
  <si>
    <t>雷州市附城镇乡道东南公路扩建工程K2+0.2854桥重建工程质保金</t>
  </si>
  <si>
    <t>工业园区管委会临港工业园大唐路西段建设资金</t>
  </si>
  <si>
    <t>修缮沈塘镇区道路公共基础设施缺口资金</t>
  </si>
  <si>
    <t>乌石镇大唐至房参路段人居环境整治工作经费</t>
  </si>
  <si>
    <t>自然资源局附城镇徐马村道路建设资金</t>
  </si>
  <si>
    <t>补助被征地农民支出</t>
  </si>
  <si>
    <t>自然资源局征地农民养老保障费用（（2019年度第一批次城镇建设用地征收集体土地））</t>
  </si>
  <si>
    <t>自然资源局2019年第八批次被征地农民养老保障费</t>
  </si>
  <si>
    <t>土地出让业务支出</t>
  </si>
  <si>
    <t>自然资源局缴交华润湛江雷州南兴风电场项目建设用地耕地占用税</t>
  </si>
  <si>
    <t>自然资源局缴交中航湛江雷州龙门风电场项目（一、二期）建设用地耕地占用税</t>
  </si>
  <si>
    <t>自然资源局网上挂牌公开出让2宗国有建设用地使用权公告费</t>
  </si>
  <si>
    <t>自然资源局缴交雷州市2019年度第八批次城镇建设用地耕地占用税</t>
  </si>
  <si>
    <t>自然资源局缴交雷州市2019年度第十三批次城镇建设用地耕地占用税</t>
  </si>
  <si>
    <t>自然资源局网上挂牌公开出让6宗国有建设用地使用权公告费</t>
  </si>
  <si>
    <t>自然资源局拨付我市2019年第四季度和2020年第一季度评估费用</t>
  </si>
  <si>
    <t>自然资源局缴交2015年度国有建设用地使用权出让欠缴印花税</t>
  </si>
  <si>
    <t>自然资源局缴交雷州市2019年度第二十二批次城镇建设用地耕地占用税</t>
  </si>
  <si>
    <t>自然资源局缴交雷州市白沙镇2019年度第二十三批次建设用地耕地占用税</t>
  </si>
  <si>
    <t>自然资源局缴交雷州市英利镇2019年度第七批次建设用地耕地占用税</t>
  </si>
  <si>
    <t>自然资源局土地评估费</t>
  </si>
  <si>
    <t>其他国有土地使用权出让收入安排的支出</t>
  </si>
  <si>
    <t>白沙镇雷祖祠文化公园征地工作经费</t>
  </si>
  <si>
    <t>水务局西湖二级电站征收补偿费</t>
  </si>
  <si>
    <t>唐家镇政府镇原自来水公司水塔拆除费用</t>
  </si>
  <si>
    <t>住建局杨家镇生活垃圾简易填埋场就地封场工程项目土地租赁及租赁金</t>
  </si>
  <si>
    <t>住建局雷州市镇级简易填埋场整改工程（客路场）项目土地租赁金、青苗补偿金、保证金及税金等费用</t>
  </si>
  <si>
    <t>雷州市2015年客路镇上塘、饶里等4个村高标准基本农田建设项目工程质保金</t>
  </si>
  <si>
    <t>自然资源局林业调查规划设计费用</t>
  </si>
  <si>
    <t>发改局雷州市粮食储备库工程款</t>
  </si>
  <si>
    <t>自然资源局英利镇潭典村地裂缝隐患治理项目</t>
  </si>
  <si>
    <t>公安局2019年度海防执勤道路建设项目缺口资金</t>
  </si>
  <si>
    <t>供销社</t>
  </si>
  <si>
    <t>供销社雷州市松竹供销合作社助农服务中心建设资金</t>
  </si>
  <si>
    <t>机关事务局解决市委市政府大院外老干部宿舍区大门、围墙及道路改建工程费用</t>
  </si>
  <si>
    <t>机关事务局解决市政协办公大楼修缮费用</t>
  </si>
  <si>
    <t>机关事务局市委招待所电线路改造费用</t>
  </si>
  <si>
    <t>机关事务局市委统战部办公室修缮经费</t>
  </si>
  <si>
    <t>机关事务局市人大办公楼前小院子整改工程经费</t>
  </si>
  <si>
    <t>清端园游客中心装修项目经费</t>
  </si>
  <si>
    <t>雷州一中</t>
  </si>
  <si>
    <t>雷州市第一中学新校区建设工程BT项目道路工程、大门工程、围墙工程等第三期回购款的申请</t>
  </si>
  <si>
    <t>民政局殡仪馆迁建项目水电安装及消防工程款</t>
  </si>
  <si>
    <t>民政局市新殡仪馆有关设备购置资金</t>
  </si>
  <si>
    <t>农业农村局雷州市企水渔港升级改造项目资金重新安排使用</t>
  </si>
  <si>
    <t>市委办</t>
  </si>
  <si>
    <t>市委办电子公文系统安全可靠应用（电子外用）替代工程项目资金</t>
  </si>
  <si>
    <t>水务局雷州市土乐水库灌区续建配套与节水改造工程漏报项目结算款</t>
  </si>
  <si>
    <t>水务局雷州市城市洪水防御预案编制及东吴等13宗中型水库防洪抢险应急预案修订经费</t>
  </si>
  <si>
    <t>水务局雷州市大湾水库灌区续建配套与节水改造工程</t>
  </si>
  <si>
    <t>水务局雷高镇迈生水库西沟尾渠及东河沟渠建设资金</t>
  </si>
  <si>
    <t>雷州市迈生灌区续建配套与节水改造工程质量检测费</t>
  </si>
  <si>
    <t>雷州市迈生灌区续建配套与节水改造工程质保金</t>
  </si>
  <si>
    <t>水务局雷州市调风镇大沟水库溢洪道水毁修复工程</t>
  </si>
  <si>
    <t>水务局雷州市调风镇牛扼曲水库溢洪道水毁修复工程</t>
  </si>
  <si>
    <t>水务局雷州市覃斗镇讨泗水库溢洪道尾渠清淤工程</t>
  </si>
  <si>
    <t>水务局雷州市调风镇沟头水库溢洪道水毁修复工程</t>
  </si>
  <si>
    <t>水务局雷州市乌石镇潭板村山塘水毁修复工程</t>
  </si>
  <si>
    <t>雷州市新增农村饮水安全工程（北片区）工程结算款</t>
  </si>
  <si>
    <t>雷州市附城镇南山村小型电灌站技术改造工程结算款</t>
  </si>
  <si>
    <t>雷州市雷南海堤加固达标工程（1标段）</t>
  </si>
  <si>
    <t>雷州市雷南海堤加固达标工程（2期）</t>
  </si>
  <si>
    <t>雷州市雷南海堤加固达标工程（二期）</t>
  </si>
  <si>
    <t>水务局南渡河海堤旧闸段修复资金</t>
  </si>
  <si>
    <t>水务局雷州市青年运河东运河城区段整治工程</t>
  </si>
  <si>
    <t>覃斗镇流沙港口码头改造资金</t>
  </si>
  <si>
    <t>雷城街道办东雷高速雷城连接线拆迁工作经费</t>
  </si>
  <si>
    <t>新城街道办建设新村村前排污沟</t>
  </si>
  <si>
    <t>宣传部解决雷州市融媒体中心系统建设经费</t>
  </si>
  <si>
    <t>英利镇政府拆除违法建筑费用（总费用788134.19元，市负担80%，镇负担20%）</t>
  </si>
  <si>
    <t>英利镇产业园区道路征地工作经费</t>
  </si>
  <si>
    <t>粤海铁路英利段沿线安全隐患治理经费</t>
  </si>
  <si>
    <t>自然资源局雷州市2014第二批白沙镇东山头村灾毁基本农田复垦项目排污渠和排污沟工程款</t>
  </si>
  <si>
    <t>自然资源局雷州市第三次全国土地调查及监理服务采购项目(包一）资金</t>
  </si>
  <si>
    <t>自然资源局雷州市征收农用地区片综合地价制定工作经费</t>
  </si>
  <si>
    <t>自然资源局编制雷州市四个片区控制性详细规划经费（第四期）</t>
  </si>
  <si>
    <t>白沙镇政府迁墓经费</t>
  </si>
  <si>
    <t>白沙镇政府207国道改道项目征地工作经费</t>
  </si>
  <si>
    <t>白沙镇政府征地工作经费（雷南片区）</t>
  </si>
  <si>
    <t>白沙镇政府207国道环境整治工作经费</t>
  </si>
  <si>
    <t>陈瑸纪念馆</t>
  </si>
  <si>
    <t>陈瑸纪念馆陈列布展项目实行单独采购（竞争性谈判方式）并解决项目经费</t>
  </si>
  <si>
    <t>创元公司</t>
  </si>
  <si>
    <t>创元公司雷州市现代农业产业园完善土地报批手续相关费用</t>
  </si>
  <si>
    <t>科教和文化股</t>
  </si>
  <si>
    <t>党校</t>
  </si>
  <si>
    <t>党校搬迁项目</t>
  </si>
  <si>
    <t>东里中学</t>
  </si>
  <si>
    <t>东里中学学生宿舍楼建设工程</t>
  </si>
  <si>
    <t>附城镇征地工作协征经费</t>
  </si>
  <si>
    <t>智慧新警务</t>
  </si>
  <si>
    <t>市“智慧新警务”智慧新警务建设项目</t>
  </si>
  <si>
    <t>国资公司解决市物资总公司院内职工宿舍开筑道路资金</t>
  </si>
  <si>
    <t>客路中学</t>
  </si>
  <si>
    <t>客路中学学生宿舍楼工程</t>
  </si>
  <si>
    <t>客路中学公租房A、B幢工程</t>
  </si>
  <si>
    <t>客路中学水塘改造工程</t>
  </si>
  <si>
    <t>雷城街道办夏江生态公园一期项目拆迁工作经费</t>
  </si>
  <si>
    <t>雷州市自然资源局</t>
  </si>
  <si>
    <t xml:space="preserve">其他国有土地使用权出让收入安排的支出 </t>
  </si>
  <si>
    <t>雷州市2014年自然资源局高标准基本农田建设项目</t>
  </si>
  <si>
    <t>雷州市2015年自然资源局高标准基本农田建设项目</t>
  </si>
  <si>
    <t>雷州市2016年自然资源局高标准基本农田建设项目</t>
  </si>
  <si>
    <t>雷州市2017年自然资源局高标准基本农田建设项目</t>
  </si>
  <si>
    <t>雷州一中新校区建设工程（第一期）及学生食堂工程BT项目第三期回购款余款</t>
  </si>
  <si>
    <t>农业局</t>
  </si>
  <si>
    <t>农业局雷州市半岛芒果良种引进和成果孵化基地建设项目</t>
  </si>
  <si>
    <t>雷州市2017年农业农村局高标准基本农田建设项目</t>
  </si>
  <si>
    <t>沈塘镇塘边高铁站片区征地清表工作经费</t>
  </si>
  <si>
    <t>调风镇赤尾村社会主义新农村示范村建设前期工作经费</t>
  </si>
  <si>
    <t>体育馆出入口道路及景观工程</t>
  </si>
  <si>
    <t>游泳池项目</t>
  </si>
  <si>
    <t>体育馆工程（EPC）项目结算款</t>
  </si>
  <si>
    <t>市物资总公司职工宿舍大院内排污沟修筑资金</t>
  </si>
  <si>
    <t>杨家中学</t>
  </si>
  <si>
    <t>杨家中学足球场建设</t>
  </si>
  <si>
    <t>住建局编制雷州市镇级简易填埋场整改工程委托运营可行性研究报告及编制经费</t>
  </si>
  <si>
    <t>住建局企水镇生活垃圾简易填埋场就地封场工程项目土地租赁、租赁金及青苗补偿费</t>
  </si>
  <si>
    <t>住建局东里镇生活垃圾简易填埋场工程项目土地租赁金及青苗补偿金</t>
  </si>
  <si>
    <t>雷州市松竹镇镇区污水处理设施及配套管网建设项目质保金</t>
  </si>
  <si>
    <t>住建局纪家镇文园垃圾简易填埋场就地封场项目土地租赁金、青苗补偿金、保证金及税金等费用</t>
  </si>
  <si>
    <t>住建局南兴镇生活垃圾简易填埋场就地封场工程项目土地租赁及租赁金</t>
  </si>
  <si>
    <t>住建局没收金龙豪居违章超建已拍卖成交办理不动产征缴交税金</t>
  </si>
  <si>
    <t>林业调查规划设计费用（第三人民医院）</t>
  </si>
  <si>
    <t>雷州市古驿道及陆公泉历史文化古迹保护项目土地利用总体规划调整工作经费</t>
  </si>
  <si>
    <t>雷州市自然资源局流沙水产地面拆除、平整工程款</t>
  </si>
  <si>
    <t>10KV平原线雷宝支线、特殊教育学校支线迁改项目</t>
  </si>
  <si>
    <t>拨款解决雷州市2017年度客路恒山村、塘塞村、六南村等3个村现有耕地提质改造项目移交问题</t>
  </si>
  <si>
    <t>我市2019年度建设用地节约集约利用状况整体评价项目经费</t>
  </si>
  <si>
    <t>自然资源局缴交雷州市2019年度第一批次城镇建设用地耕地占用税</t>
  </si>
  <si>
    <t>自然资源局缴交雷州市乌石镇滨海大道和工业二路交叉处东北侧216454．84平方米土地印花税</t>
  </si>
  <si>
    <t>自然资源局市2020年森林督查暨森林资源管理“一张图”年度更新项目工作费用</t>
  </si>
  <si>
    <t>城综局城区违建拆除费用和工作经费</t>
  </si>
  <si>
    <t>其他政府性基金安排的支出</t>
  </si>
  <si>
    <t>其他政府性基金及对应专项债务收入安排的支出</t>
  </si>
  <si>
    <t>2017年度湛江市雷州市纪家镇林西村现有耕地提质改造项目(含工程款、复核费、设计费等费用）</t>
  </si>
  <si>
    <t>2017年度湛江市雷州市沈塘镇平余村、附城镇南亩村等4个村开发补充水田项目</t>
  </si>
  <si>
    <t>调增抗疫特别国债收入安排的支出    小计</t>
  </si>
  <si>
    <t>卫生健康局</t>
  </si>
  <si>
    <t>公共卫生体系建设</t>
  </si>
  <si>
    <t>01004抗疫特别国债</t>
  </si>
  <si>
    <t>2020年公立医院机构发热门诊和诊室规范化建设补助资金</t>
  </si>
  <si>
    <t>科工贸</t>
  </si>
  <si>
    <t>其他抗疫相关支出</t>
  </si>
  <si>
    <t>企业技术改造资金</t>
  </si>
  <si>
    <t>二、调减政府性基金支出     合计</t>
  </si>
  <si>
    <t>调减2020年年初政府性基金支出   小计</t>
  </si>
  <si>
    <t xml:space="preserve">各单位 </t>
  </si>
  <si>
    <t>市重点用地项目征地拆迁补偿及青苗补偿支出</t>
  </si>
  <si>
    <t>市政项目建设支出</t>
  </si>
  <si>
    <t>其他农村基础设施建设支出</t>
  </si>
  <si>
    <t>雷州市乡村振兴资金（含脱贫攻坚和环境整治）</t>
  </si>
  <si>
    <t>其他补助被征地农民支出</t>
  </si>
  <si>
    <t>全市征地工作经费及其他政府项目安排支出</t>
  </si>
  <si>
    <t>城综局西湖一横路东四路新城大道西段等交通设施建设工程及新城大道西湖大道群众大道等改造工程（EPC）项目</t>
  </si>
  <si>
    <t>城综局雷州市西湖三横路长宁西路道路工程</t>
  </si>
  <si>
    <t>市住建局雷州市镇级简易填埋场整改工程项目</t>
  </si>
  <si>
    <t>调风井仔风电场</t>
  </si>
  <si>
    <t>镇区生活污水</t>
  </si>
  <si>
    <t>城综局新城街道新村村庙前排污沟边挡土墙工程</t>
  </si>
  <si>
    <t>雷州市城市管理和综合执法局</t>
  </si>
  <si>
    <t>城综局雷州市建城区黑臭水体第三支沟段治理工程</t>
  </si>
  <si>
    <t>城综局安装雷州市西湖水库绿道停车场及路灯专用变压器资金（批文）</t>
  </si>
  <si>
    <t>城综局环卫处升级改造雷州市城区养马坡公厕等5座公厕工程</t>
  </si>
  <si>
    <t>城综局雷州市广朝北路和卖鱼街改建工程施工监理费</t>
  </si>
  <si>
    <t>城综局雷州市环城南路改造工程</t>
  </si>
  <si>
    <t>城综局迁改雷州市工业大道新体育馆大门前路灯专变工程（批文）</t>
  </si>
  <si>
    <t>市住建局雷州市西湖水库综合整治建设工程（第一期)</t>
  </si>
  <si>
    <t>市住建局西湖水库综合整治建设工程首期增减项目</t>
  </si>
  <si>
    <t>城乡生活垃圾清运与处理费</t>
  </si>
  <si>
    <t>城综局雷阳湖南路建设工程</t>
  </si>
  <si>
    <t>市乌石镇基础设施建设项目</t>
  </si>
  <si>
    <t>纪家镇政府Y449纪家至坡门三级公路建设缺口资金（批文）</t>
  </si>
  <si>
    <t>沈塘镇茂良村党建服务中心建设资金</t>
  </si>
  <si>
    <t>沈塘镇茂良村农村人居环境整治建设经费</t>
  </si>
  <si>
    <t>英利镇总体规划编制经费（批文）</t>
  </si>
  <si>
    <t>住建局西湖街道雷茂社区陈宅村（山柑村）农村生活污水处理项目（批文）</t>
  </si>
  <si>
    <t>中共雷州市委宣传部</t>
  </si>
  <si>
    <t>宣传部乡村振兴工作经费</t>
  </si>
  <si>
    <t>文广旅体局雷祖祠升级改造项目征地工作经费（批文）</t>
  </si>
  <si>
    <t>收回省级资金重新再安排2018年新增存量危房改造项目</t>
  </si>
  <si>
    <t>雷州市残疾人联合会</t>
  </si>
  <si>
    <t>雷州市残疾人联合会新建雷州市残疾人康复中心大楼工程（批文）</t>
  </si>
  <si>
    <t>雷州市陈瑸事迹博物馆</t>
  </si>
  <si>
    <t>雷州市陈瑸博物馆陈瑸公墓修缮工程</t>
  </si>
  <si>
    <t>雷州市陈瑸博物馆附城镇南田村清风大道路灯亮灯工程</t>
  </si>
  <si>
    <t>雷州市陈瑸附城镇南田村清风大道护栏工程</t>
  </si>
  <si>
    <t>水务局龙门水库灌区西南干渠抢险修复工程</t>
  </si>
  <si>
    <t>水务局雷州市乌石镇新沟堤围修复工程</t>
  </si>
  <si>
    <t>雷州市文化广电旅游体育局</t>
  </si>
  <si>
    <t>文广旅体局陆公泉及古驿道遗址修复资金</t>
  </si>
  <si>
    <t>高铁站片区道路（沈塘段）测绘技术服务费</t>
  </si>
  <si>
    <t>雷阳湖南路测绘技术服务费</t>
  </si>
  <si>
    <t>雷州市自然资源局2015年灾毁基本农田垦复项目</t>
  </si>
  <si>
    <t>雷州市自然资源局2020千伏雷闻甲乙线#6-#11塔电力线路搬迁费</t>
  </si>
  <si>
    <t>雷州市自然资源局雷州市开展补充不动产权籍调查测绘和农村权籍调查测绘工作</t>
  </si>
  <si>
    <t>雷州市自然资源局用地性质变更（含增容）评估经费</t>
  </si>
  <si>
    <t>雷州市自然资源局原流沙水产公司101121.38平方米土地及18357.7平方米码头规划编制费</t>
  </si>
  <si>
    <t>雷州市自然资源局湛江市雷州100万吨蔬菜果品海鲜冷链物流项目规划局部修改技术服务费</t>
  </si>
  <si>
    <t>自然资源局雷州市城区国有建设用地标地价编制工作经费（批文）</t>
  </si>
  <si>
    <t>雷州市自然资源局2014年第二批灾毁基本农田垦复项目</t>
  </si>
  <si>
    <t>企水镇港口疏竣工工程项目款</t>
  </si>
  <si>
    <t>乌石镇港口疏竣工工程项目款</t>
  </si>
  <si>
    <t>粤财社[2016]287号提前下达2017年完善老干部活动场所专项资金</t>
  </si>
  <si>
    <t>成品油执法经费</t>
  </si>
  <si>
    <t>“十三五”规划编制费</t>
  </si>
  <si>
    <t>博物馆修缮资金</t>
  </si>
  <si>
    <t>财政资金投资建设项目进项目库前前期工作经费（设计、测绘、勘探、审查等经费）</t>
  </si>
  <si>
    <t>工业园区管委会迁移油田群项目用地内10KV高压线路费用（批文）</t>
  </si>
  <si>
    <t>市场监管局地理标志产品标准定制项目资金（批文）</t>
  </si>
  <si>
    <t>市住建局雷州市镇级简易填埋场环境影响评价报告费</t>
  </si>
  <si>
    <t>覃斗镇农产品交易中心征地项目（第二期）</t>
  </si>
  <si>
    <t>覃斗镇政府流沙渡口码头改造经费（批文）</t>
  </si>
  <si>
    <t>自然资源局雷州市地质合作构建地质灾害防治技术支撑体系资金（批文）</t>
  </si>
  <si>
    <t>自然资源使用雷州市地质灾害详细调查项目资金（批文）</t>
  </si>
  <si>
    <t>自然资源局雷州市重点项目测绘费</t>
  </si>
  <si>
    <t>水务局白水沟等3宗小型水库确权划界竖桩测量经费</t>
  </si>
  <si>
    <t>宣传部对外宣传及舆情监控经费</t>
  </si>
  <si>
    <t>雷州市自然资源局城乡增减挂钩试点覃斗镇项目拆旧区复垦工程业主管理费、监理费和赔偿费</t>
  </si>
  <si>
    <t>其他国有土地收益基金支出</t>
  </si>
  <si>
    <t>城市公共设施</t>
  </si>
  <si>
    <t>城综局雷州市城区小街小巷建设项目</t>
  </si>
  <si>
    <t>城综局东四路南侧交通基础设施建设工程</t>
  </si>
  <si>
    <t>调减抗疫特别国债收入安排的支出    小计</t>
  </si>
  <si>
    <t>重大疫情防控救治体系建设</t>
  </si>
  <si>
    <t>雷州市村卫生站规范化建设项目</t>
  </si>
  <si>
    <t>表五</t>
  </si>
  <si>
    <t>雷州市2020年国有资本经营预算调整收支总表</t>
  </si>
  <si>
    <t>收      入</t>
  </si>
  <si>
    <t>支     出</t>
  </si>
  <si>
    <t>项   目</t>
  </si>
  <si>
    <t>一、利润收入</t>
  </si>
  <si>
    <t>一、国有资本经营预算支出</t>
  </si>
  <si>
    <t>二、股利、股息收入</t>
  </si>
  <si>
    <t xml:space="preserve">    1.解决历史遗留问题及改革成本支出</t>
  </si>
  <si>
    <t>三、产权转让收入</t>
  </si>
  <si>
    <t xml:space="preserve">    2国有企业资本金注入</t>
  </si>
  <si>
    <t>四、清算收入</t>
  </si>
  <si>
    <t xml:space="preserve">    3.国有企业政策性补贴</t>
  </si>
  <si>
    <t>五、其他国有资本经营收入</t>
  </si>
  <si>
    <t xml:space="preserve">    4.其他国有资本经营预算支出</t>
  </si>
  <si>
    <t>六、国有资本经营预算转移支付收入</t>
  </si>
  <si>
    <t>二、转移性支出</t>
  </si>
  <si>
    <t xml:space="preserve">    1.国有资本经营预算转移支付</t>
  </si>
  <si>
    <t xml:space="preserve">    2.调出资金</t>
  </si>
  <si>
    <t>本年收入合计</t>
  </si>
  <si>
    <t>本年支出合计</t>
  </si>
  <si>
    <t>上年结转</t>
  </si>
  <si>
    <t>结转下年</t>
  </si>
  <si>
    <t>其中：净结余</t>
  </si>
  <si>
    <t xml:space="preserve">      项目结转</t>
  </si>
  <si>
    <t xml:space="preserve">         支出总计</t>
  </si>
  <si>
    <t>表六</t>
  </si>
  <si>
    <t>雷州市2020年国有资本经营预算调整支出明细表</t>
  </si>
  <si>
    <t>是否已下指标</t>
  </si>
  <si>
    <t>调增国有资本经营支出     合计</t>
  </si>
  <si>
    <t>其他国有资本经营预算支出</t>
  </si>
  <si>
    <t>国资公司市航运总公司及雷州分公司改制工作经费</t>
  </si>
  <si>
    <t>是</t>
  </si>
  <si>
    <t>国资公司国有“僵尸企业”处解决市国资系统140家企业清产核资评估经费</t>
  </si>
  <si>
    <t>调减国有资本经营支出     合计</t>
  </si>
  <si>
    <t>调减年初预算</t>
  </si>
  <si>
    <t>国有资产管理经费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</si>
</sst>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quot;年&quot;m&quot;月&quot;d&quot;日&quot;;@"/>
    <numFmt numFmtId="179" formatCode="_ * #,##0_ ;_ * \-#,##0_ ;_ * &quot;-&quot;??_ ;_ @_ "/>
    <numFmt numFmtId="180" formatCode="0_ "/>
    <numFmt numFmtId="181" formatCode="#,##0.00_);[Red]\(#,##0.00\)"/>
    <numFmt numFmtId="182" formatCode="#,##0_ "/>
    <numFmt numFmtId="183" formatCode="#,##0.00_ ;[Red]\-#,##0.00\ "/>
  </numFmts>
  <fonts count="70">
    <font>
      <sz val="9"/>
      <name val="宋体"/>
      <charset val="134"/>
    </font>
    <font>
      <sz val="10"/>
      <name val="Arial"/>
      <charset val="0"/>
    </font>
    <font>
      <sz val="12"/>
      <name val="Arial"/>
      <charset val="0"/>
    </font>
    <font>
      <sz val="11"/>
      <name val="Arial"/>
      <charset val="0"/>
    </font>
    <font>
      <b/>
      <sz val="11"/>
      <name val="宋体"/>
      <charset val="134"/>
    </font>
    <font>
      <sz val="9"/>
      <name val="Arial"/>
      <charset val="0"/>
    </font>
    <font>
      <sz val="10"/>
      <name val="宋体"/>
      <charset val="0"/>
    </font>
    <font>
      <b/>
      <sz val="9"/>
      <name val="宋体"/>
      <charset val="0"/>
    </font>
    <font>
      <b/>
      <sz val="9"/>
      <name val="Arial"/>
      <charset val="0"/>
    </font>
    <font>
      <sz val="10"/>
      <name val="宋体"/>
      <charset val="134"/>
    </font>
    <font>
      <b/>
      <sz val="14"/>
      <name val="宋体"/>
      <charset val="134"/>
    </font>
    <font>
      <b/>
      <sz val="20"/>
      <name val="宋体"/>
      <charset val="134"/>
      <scheme val="minor"/>
    </font>
    <font>
      <b/>
      <sz val="12"/>
      <name val="宋体"/>
      <charset val="134"/>
    </font>
    <font>
      <b/>
      <sz val="12"/>
      <name val="Arial"/>
      <charset val="0"/>
    </font>
    <font>
      <sz val="12"/>
      <name val="宋体"/>
      <charset val="134"/>
    </font>
    <font>
      <sz val="11"/>
      <name val="宋体"/>
      <charset val="0"/>
    </font>
    <font>
      <sz val="11"/>
      <name val="宋体"/>
      <charset val="134"/>
    </font>
    <font>
      <b/>
      <sz val="16"/>
      <name val="宋体"/>
      <charset val="134"/>
    </font>
    <font>
      <b/>
      <sz val="14"/>
      <name val="Arial"/>
      <charset val="0"/>
    </font>
    <font>
      <b/>
      <sz val="11"/>
      <name val="Arial"/>
      <charset val="0"/>
    </font>
    <font>
      <sz val="10"/>
      <name val="仿宋_GB2312"/>
      <charset val="134"/>
    </font>
    <font>
      <b/>
      <sz val="20"/>
      <color indexed="8"/>
      <name val="宋体"/>
      <charset val="134"/>
    </font>
    <font>
      <b/>
      <sz val="10"/>
      <name val="宋体"/>
      <charset val="134"/>
    </font>
    <font>
      <sz val="10"/>
      <name val="Arial"/>
      <charset val="134"/>
    </font>
    <font>
      <b/>
      <sz val="10"/>
      <name val="Arial"/>
      <charset val="0"/>
    </font>
    <font>
      <b/>
      <sz val="9"/>
      <name val="宋体"/>
      <charset val="134"/>
    </font>
    <font>
      <b/>
      <sz val="20"/>
      <name val="宋体"/>
      <charset val="134"/>
    </font>
    <font>
      <b/>
      <sz val="14"/>
      <name val="Arial"/>
      <charset val="134"/>
    </font>
    <font>
      <b/>
      <sz val="12"/>
      <name val="Arial"/>
      <charset val="134"/>
    </font>
    <font>
      <sz val="11"/>
      <name val="Arial"/>
      <charset val="134"/>
    </font>
    <font>
      <sz val="11"/>
      <name val="宋体"/>
      <charset val="134"/>
      <scheme val="minor"/>
    </font>
    <font>
      <sz val="10"/>
      <name val="宋体"/>
      <charset val="134"/>
      <scheme val="minor"/>
    </font>
    <font>
      <b/>
      <sz val="16"/>
      <name val="宋体"/>
      <charset val="0"/>
    </font>
    <font>
      <b/>
      <sz val="14"/>
      <name val="宋体"/>
      <charset val="0"/>
    </font>
    <font>
      <sz val="9"/>
      <name val="宋体"/>
      <charset val="134"/>
      <scheme val="minor"/>
    </font>
    <font>
      <b/>
      <sz val="16"/>
      <name val="宋体"/>
      <charset val="134"/>
      <scheme val="minor"/>
    </font>
    <font>
      <b/>
      <sz val="9"/>
      <name val="宋体"/>
      <charset val="134"/>
      <scheme val="minor"/>
    </font>
    <font>
      <b/>
      <sz val="10"/>
      <name val="宋体"/>
      <charset val="134"/>
      <scheme val="minor"/>
    </font>
    <font>
      <sz val="9"/>
      <name val="Arial"/>
      <charset val="134"/>
    </font>
    <font>
      <b/>
      <sz val="18"/>
      <name val="宋体"/>
      <charset val="134"/>
      <scheme val="minor"/>
    </font>
    <font>
      <b/>
      <sz val="18"/>
      <name val="Arial"/>
      <charset val="134"/>
    </font>
    <font>
      <b/>
      <sz val="18"/>
      <name val="宋体"/>
      <charset val="134"/>
    </font>
    <font>
      <b/>
      <sz val="10"/>
      <name val="Times New Roman"/>
      <charset val="0"/>
    </font>
    <font>
      <sz val="10"/>
      <name val="Times New Roman"/>
      <charset val="0"/>
    </font>
    <font>
      <sz val="12"/>
      <name val="Times New Roman"/>
      <charset val="0"/>
    </font>
    <font>
      <b/>
      <sz val="9"/>
      <name val="Times New Roman"/>
      <charset val="0"/>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47" fillId="0" borderId="0" applyFont="0" applyFill="0" applyBorder="0" applyAlignment="0" applyProtection="0">
      <alignment vertical="center"/>
    </xf>
    <xf numFmtId="44" fontId="47" fillId="0" borderId="0" applyFont="0" applyFill="0" applyBorder="0" applyAlignment="0" applyProtection="0">
      <alignment vertical="center"/>
    </xf>
    <xf numFmtId="9" fontId="47"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3" borderId="10"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1" applyNumberFormat="0" applyFill="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5" fillId="0" borderId="0" applyNumberFormat="0" applyFill="0" applyBorder="0" applyAlignment="0" applyProtection="0">
      <alignment vertical="center"/>
    </xf>
    <xf numFmtId="0" fontId="56" fillId="4" borderId="13" applyNumberFormat="0" applyAlignment="0" applyProtection="0">
      <alignment vertical="center"/>
    </xf>
    <xf numFmtId="0" fontId="57" fillId="5" borderId="14" applyNumberFormat="0" applyAlignment="0" applyProtection="0">
      <alignment vertical="center"/>
    </xf>
    <xf numFmtId="0" fontId="58" fillId="5" borderId="13" applyNumberFormat="0" applyAlignment="0" applyProtection="0">
      <alignment vertical="center"/>
    </xf>
    <xf numFmtId="0" fontId="59" fillId="6" borderId="15" applyNumberFormat="0" applyAlignment="0" applyProtection="0">
      <alignment vertical="center"/>
    </xf>
    <xf numFmtId="0" fontId="60" fillId="0" borderId="16" applyNumberFormat="0" applyFill="0" applyAlignment="0" applyProtection="0">
      <alignment vertical="center"/>
    </xf>
    <xf numFmtId="0" fontId="61" fillId="0" borderId="17"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14" fillId="0" borderId="0">
      <alignment vertical="center"/>
    </xf>
    <xf numFmtId="0" fontId="0" fillId="0" borderId="0"/>
    <xf numFmtId="0" fontId="14" fillId="0" borderId="0"/>
    <xf numFmtId="0" fontId="14" fillId="0" borderId="0"/>
    <xf numFmtId="0" fontId="0" fillId="0" borderId="0"/>
  </cellStyleXfs>
  <cellXfs count="259">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xf numFmtId="0" fontId="0" fillId="0" borderId="0" xfId="0" applyFont="1" applyFill="1"/>
    <xf numFmtId="0" fontId="0" fillId="0" borderId="0" xfId="0" applyFont="1"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176" fontId="1" fillId="0" borderId="0" xfId="0" applyNumberFormat="1" applyFont="1" applyFill="1" applyBorder="1" applyAlignment="1">
      <alignment horizontal="right" vertical="center" wrapText="1"/>
    </xf>
    <xf numFmtId="176" fontId="6" fillId="0" borderId="0" xfId="0" applyNumberFormat="1" applyFont="1" applyFill="1" applyBorder="1" applyAlignment="1">
      <alignment horizontal="center" vertical="center"/>
    </xf>
    <xf numFmtId="177" fontId="1" fillId="0" borderId="0" xfId="0" applyNumberFormat="1" applyFont="1" applyFill="1" applyBorder="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11" fillId="0" borderId="0" xfId="0" applyFont="1" applyFill="1" applyAlignment="1">
      <alignment horizontal="center" vertical="center" wrapText="1"/>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8" fontId="2" fillId="0" borderId="0" xfId="0" applyNumberFormat="1" applyFont="1" applyFill="1" applyAlignment="1">
      <alignment horizontal="center" vertical="center" wrapText="1"/>
    </xf>
    <xf numFmtId="176" fontId="14" fillId="0" borderId="0"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176" fontId="18" fillId="0" borderId="1" xfId="0" applyNumberFormat="1" applyFont="1" applyFill="1" applyBorder="1" applyAlignment="1">
      <alignment horizontal="right" vertical="center" wrapText="1"/>
    </xf>
    <xf numFmtId="0" fontId="0"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76" fontId="3" fillId="0" borderId="1" xfId="0" applyNumberFormat="1" applyFont="1" applyFill="1" applyBorder="1" applyAlignment="1">
      <alignment horizontal="right" vertical="center" wrapText="1"/>
    </xf>
    <xf numFmtId="0" fontId="10" fillId="0" borderId="0" xfId="0" applyFont="1" applyFill="1" applyBorder="1" applyAlignment="1">
      <alignment horizontal="center" vertical="center"/>
    </xf>
    <xf numFmtId="177" fontId="1" fillId="0" borderId="0" xfId="0" applyNumberFormat="1" applyFont="1" applyFill="1" applyBorder="1" applyAlignment="1">
      <alignment vertical="center"/>
    </xf>
    <xf numFmtId="176" fontId="14" fillId="0" borderId="0" xfId="0" applyNumberFormat="1" applyFont="1" applyFill="1" applyBorder="1" applyAlignment="1">
      <alignment horizontal="center" vertical="center"/>
    </xf>
    <xf numFmtId="0" fontId="16"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4" fillId="0" borderId="0" xfId="0" applyFont="1" applyFill="1" applyBorder="1" applyAlignment="1"/>
    <xf numFmtId="0" fontId="20" fillId="0" borderId="0" xfId="0" applyFont="1" applyFill="1" applyBorder="1" applyAlignment="1"/>
    <xf numFmtId="0" fontId="12" fillId="0" borderId="0" xfId="0" applyFont="1" applyFill="1" applyBorder="1" applyAlignment="1"/>
    <xf numFmtId="0" fontId="14" fillId="0" borderId="0" xfId="0" applyFont="1" applyFill="1" applyAlignment="1"/>
    <xf numFmtId="0" fontId="14" fillId="0" borderId="0" xfId="0" applyFont="1" applyFill="1" applyBorder="1" applyAlignment="1">
      <alignment vertical="center" wrapText="1"/>
    </xf>
    <xf numFmtId="0" fontId="21" fillId="0" borderId="0" xfId="0" applyFont="1" applyFill="1" applyAlignment="1">
      <alignment horizontal="center" vertical="center"/>
    </xf>
    <xf numFmtId="0" fontId="9" fillId="0" borderId="0" xfId="0" applyFont="1" applyFill="1" applyBorder="1" applyAlignment="1"/>
    <xf numFmtId="0" fontId="9" fillId="0" borderId="0" xfId="0" applyFont="1" applyFill="1" applyAlignment="1"/>
    <xf numFmtId="0" fontId="9" fillId="0" borderId="0"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shrinkToFit="1"/>
    </xf>
    <xf numFmtId="0" fontId="0" fillId="0" borderId="1" xfId="0" applyFont="1" applyFill="1" applyBorder="1" applyAlignment="1">
      <alignment vertical="center" wrapText="1"/>
    </xf>
    <xf numFmtId="179"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180" fontId="22" fillId="0" borderId="1" xfId="0" applyNumberFormat="1" applyFont="1" applyFill="1" applyBorder="1" applyAlignment="1">
      <alignment horizontal="right" vertical="center" wrapText="1"/>
    </xf>
    <xf numFmtId="176" fontId="23" fillId="0" borderId="1" xfId="0" applyNumberFormat="1" applyFont="1" applyBorder="1" applyAlignment="1">
      <alignment horizontal="right"/>
    </xf>
    <xf numFmtId="0" fontId="0" fillId="0" borderId="1" xfId="0" applyFont="1" applyFill="1" applyBorder="1" applyAlignment="1">
      <alignment horizontal="left" vertical="center" wrapText="1"/>
    </xf>
    <xf numFmtId="176" fontId="23" fillId="0" borderId="1" xfId="0" applyNumberFormat="1" applyFont="1" applyFill="1" applyBorder="1" applyAlignment="1">
      <alignment vertical="center"/>
    </xf>
    <xf numFmtId="180" fontId="22" fillId="0" borderId="1" xfId="0" applyNumberFormat="1" applyFont="1" applyFill="1" applyBorder="1" applyAlignment="1">
      <alignment vertical="center"/>
    </xf>
    <xf numFmtId="176" fontId="23" fillId="0" borderId="1" xfId="0" applyNumberFormat="1" applyFont="1" applyBorder="1" applyAlignment="1">
      <alignment horizontal="right" vertical="center"/>
    </xf>
    <xf numFmtId="180" fontId="9"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179" fontId="24" fillId="0" borderId="1" xfId="0" applyNumberFormat="1" applyFont="1" applyFill="1" applyBorder="1" applyAlignment="1">
      <alignment horizontal="right" vertical="center" wrapText="1"/>
    </xf>
    <xf numFmtId="176" fontId="24" fillId="0" borderId="1" xfId="0" applyNumberFormat="1" applyFont="1" applyFill="1" applyBorder="1" applyAlignment="1">
      <alignment horizontal="right" vertical="center" wrapText="1"/>
    </xf>
    <xf numFmtId="180" fontId="24"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xf numFmtId="0" fontId="16" fillId="0" borderId="0" xfId="0" applyFont="1" applyFill="1" applyAlignment="1"/>
    <xf numFmtId="0" fontId="16" fillId="0" borderId="0" xfId="0" applyFont="1" applyFill="1" applyBorder="1" applyAlignment="1">
      <alignment vertical="center" wrapText="1"/>
    </xf>
    <xf numFmtId="179" fontId="14" fillId="0" borderId="0" xfId="0" applyNumberFormat="1" applyFont="1" applyFill="1" applyBorder="1" applyAlignment="1"/>
    <xf numFmtId="179" fontId="14" fillId="0" borderId="0" xfId="0" applyNumberFormat="1" applyFont="1" applyFill="1" applyAlignment="1"/>
    <xf numFmtId="10" fontId="14" fillId="0" borderId="0" xfId="0" applyNumberFormat="1" applyFont="1" applyFill="1" applyBorder="1" applyAlignment="1"/>
    <xf numFmtId="10" fontId="14" fillId="0" borderId="0" xfId="0" applyNumberFormat="1" applyFont="1" applyFill="1" applyAlignment="1"/>
    <xf numFmtId="0" fontId="0" fillId="0" borderId="0" xfId="0" applyFont="1" applyFill="1" applyBorder="1" applyAlignment="1">
      <alignment horizontal="center" vertical="center"/>
    </xf>
    <xf numFmtId="0" fontId="9" fillId="0" borderId="0" xfId="0" applyFont="1" applyFill="1" applyBorder="1" applyAlignment="1">
      <alignment horizontal="center"/>
    </xf>
    <xf numFmtId="0" fontId="25" fillId="0" borderId="0" xfId="0" applyFont="1" applyFill="1"/>
    <xf numFmtId="0" fontId="25" fillId="0" borderId="0" xfId="0" applyFont="1" applyFill="1" applyAlignment="1">
      <alignment horizontal="center" vertical="center"/>
    </xf>
    <xf numFmtId="0" fontId="0" fillId="0" borderId="0" xfId="0" applyFont="1" applyFill="1" applyAlignment="1">
      <alignment horizontal="center" wrapText="1"/>
    </xf>
    <xf numFmtId="0" fontId="0" fillId="0" borderId="0" xfId="0" applyFont="1" applyFill="1" applyAlignment="1">
      <alignment horizontal="left"/>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176" fontId="27" fillId="0" borderId="1" xfId="0" applyNumberFormat="1"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28"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176" fontId="29" fillId="0" borderId="1" xfId="0" applyNumberFormat="1" applyFont="1" applyFill="1" applyBorder="1" applyAlignment="1">
      <alignment horizontal="right" vertical="center" wrapText="1"/>
    </xf>
    <xf numFmtId="176" fontId="14"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2" fillId="0" borderId="0" xfId="0" applyFont="1" applyFill="1"/>
    <xf numFmtId="0" fontId="1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176" fontId="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0" fillId="0" borderId="1" xfId="0" applyNumberFormat="1" applyFont="1" applyFill="1" applyBorder="1" applyAlignment="1">
      <alignment horizontal="left" vertical="center" wrapText="1"/>
    </xf>
    <xf numFmtId="0" fontId="30"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32" fillId="0" borderId="1" xfId="0" applyNumberFormat="1" applyFont="1" applyFill="1" applyBorder="1" applyAlignment="1">
      <alignment vertical="center" wrapText="1"/>
    </xf>
    <xf numFmtId="0" fontId="32" fillId="0" borderId="2" xfId="0" applyNumberFormat="1" applyFont="1" applyFill="1" applyBorder="1" applyAlignment="1">
      <alignment vertical="center" wrapText="1"/>
    </xf>
    <xf numFmtId="0" fontId="32" fillId="0" borderId="1"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15" fillId="0" borderId="1" xfId="0" applyNumberFormat="1" applyFont="1" applyFill="1" applyBorder="1" applyAlignment="1">
      <alignment vertical="center" wrapText="1"/>
    </xf>
    <xf numFmtId="0" fontId="30"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0" fontId="0" fillId="0" borderId="0" xfId="0" applyFont="1" applyFill="1" applyBorder="1" applyAlignment="1"/>
    <xf numFmtId="0" fontId="25" fillId="0" borderId="0" xfId="0" applyFont="1" applyFill="1" applyBorder="1" applyAlignment="1">
      <alignment wrapText="1"/>
    </xf>
    <xf numFmtId="0" fontId="25" fillId="0" borderId="0" xfId="0" applyFont="1" applyFill="1" applyBorder="1" applyAlignment="1"/>
    <xf numFmtId="0" fontId="3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xf>
    <xf numFmtId="0" fontId="25" fillId="0" borderId="0" xfId="0" applyFont="1" applyFill="1" applyBorder="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xf>
    <xf numFmtId="0" fontId="35"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0" fillId="0" borderId="0" xfId="0" applyFont="1" applyFill="1" applyBorder="1" applyAlignment="1">
      <alignment horizontal="left" vertical="center"/>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4" fontId="1" fillId="0" borderId="1" xfId="0" applyNumberFormat="1" applyFont="1" applyFill="1" applyBorder="1" applyAlignment="1">
      <alignment horizontal="right" vertical="center"/>
    </xf>
    <xf numFmtId="0" fontId="31" fillId="0" borderId="5" xfId="0" applyFont="1" applyFill="1" applyBorder="1" applyAlignment="1">
      <alignment horizontal="left" vertical="center"/>
    </xf>
    <xf numFmtId="4" fontId="1" fillId="0" borderId="5" xfId="0" applyNumberFormat="1" applyFont="1" applyFill="1" applyBorder="1" applyAlignment="1">
      <alignment horizontal="right" vertical="center"/>
    </xf>
    <xf numFmtId="0" fontId="31" fillId="0" borderId="6" xfId="0" applyFont="1" applyFill="1" applyBorder="1" applyAlignment="1">
      <alignment horizontal="left" vertical="center"/>
    </xf>
    <xf numFmtId="4" fontId="1" fillId="0" borderId="7" xfId="0" applyNumberFormat="1" applyFont="1" applyFill="1" applyBorder="1" applyAlignment="1">
      <alignment horizontal="right" vertical="center"/>
    </xf>
    <xf numFmtId="4" fontId="1" fillId="0" borderId="8" xfId="0" applyNumberFormat="1" applyFont="1" applyFill="1" applyBorder="1" applyAlignment="1">
      <alignment horizontal="right" vertical="center"/>
    </xf>
    <xf numFmtId="4" fontId="1" fillId="2" borderId="8" xfId="0" applyNumberFormat="1" applyFont="1" applyFill="1" applyBorder="1" applyAlignment="1">
      <alignment horizontal="right" vertical="center"/>
    </xf>
    <xf numFmtId="0" fontId="1" fillId="0" borderId="8" xfId="0" applyFont="1" applyFill="1" applyBorder="1" applyAlignment="1">
      <alignment horizontal="right" vertical="center"/>
    </xf>
    <xf numFmtId="0" fontId="1" fillId="0" borderId="8" xfId="0" applyFont="1" applyFill="1" applyBorder="1" applyAlignment="1">
      <alignment horizontal="left" vertical="center"/>
    </xf>
    <xf numFmtId="0" fontId="9" fillId="0" borderId="0" xfId="0" applyFont="1" applyFill="1" applyBorder="1" applyAlignment="1">
      <alignment vertical="center"/>
    </xf>
    <xf numFmtId="0" fontId="0"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right" vertical="center" wrapText="1"/>
    </xf>
    <xf numFmtId="0" fontId="0" fillId="0" borderId="1" xfId="0" applyFont="1" applyFill="1" applyBorder="1" applyAlignment="1">
      <alignment vertical="center"/>
    </xf>
    <xf numFmtId="4" fontId="1"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176" fontId="23" fillId="0" borderId="1" xfId="0" applyNumberFormat="1" applyFont="1" applyFill="1" applyBorder="1" applyAlignment="1">
      <alignment horizontal="right" vertical="center"/>
    </xf>
    <xf numFmtId="0" fontId="9" fillId="0" borderId="8" xfId="0" applyFont="1" applyFill="1" applyBorder="1" applyAlignment="1">
      <alignment horizontal="left" vertical="center" wrapText="1"/>
    </xf>
    <xf numFmtId="4" fontId="1" fillId="0" borderId="5" xfId="0" applyNumberFormat="1" applyFont="1" applyFill="1" applyBorder="1" applyAlignment="1">
      <alignment horizontal="center" vertical="center"/>
    </xf>
    <xf numFmtId="176" fontId="23" fillId="2" borderId="1" xfId="0" applyNumberFormat="1" applyFont="1" applyFill="1" applyBorder="1" applyAlignment="1">
      <alignment horizontal="right" vertical="center"/>
    </xf>
    <xf numFmtId="0" fontId="37" fillId="0" borderId="6" xfId="0" applyFont="1" applyFill="1" applyBorder="1" applyAlignment="1">
      <alignment horizontal="distributed" vertical="center"/>
    </xf>
    <xf numFmtId="0" fontId="37" fillId="0" borderId="6" xfId="0" applyFont="1" applyFill="1" applyBorder="1" applyAlignment="1">
      <alignment horizontal="left" vertical="center"/>
    </xf>
    <xf numFmtId="4" fontId="24" fillId="0" borderId="8" xfId="0" applyNumberFormat="1" applyFont="1" applyFill="1" applyBorder="1" applyAlignment="1">
      <alignment horizontal="right" vertical="center"/>
    </xf>
    <xf numFmtId="4" fontId="24" fillId="2" borderId="8" xfId="0" applyNumberFormat="1" applyFont="1" applyFill="1" applyBorder="1" applyAlignment="1">
      <alignment horizontal="right" vertical="center"/>
    </xf>
    <xf numFmtId="0" fontId="1" fillId="0" borderId="1" xfId="0" applyFont="1" applyFill="1" applyBorder="1" applyAlignment="1">
      <alignment horizontal="right" vertical="center"/>
    </xf>
    <xf numFmtId="0" fontId="22" fillId="0" borderId="8" xfId="0" applyFont="1" applyFill="1" applyBorder="1" applyAlignment="1">
      <alignment horizontal="distributed" vertical="center" wrapText="1"/>
    </xf>
    <xf numFmtId="0" fontId="22" fillId="0" borderId="8" xfId="0" applyFont="1" applyFill="1" applyBorder="1" applyAlignment="1">
      <alignment horizontal="left" vertical="center" wrapText="1"/>
    </xf>
    <xf numFmtId="0" fontId="1" fillId="0" borderId="1" xfId="0" applyFont="1" applyFill="1" applyBorder="1" applyAlignment="1">
      <alignment horizontal="left" vertical="center"/>
    </xf>
    <xf numFmtId="4" fontId="24" fillId="0" borderId="1" xfId="0" applyNumberFormat="1" applyFont="1" applyFill="1" applyBorder="1" applyAlignment="1">
      <alignment horizontal="right" vertical="center"/>
    </xf>
    <xf numFmtId="4" fontId="24" fillId="0" borderId="1" xfId="0" applyNumberFormat="1" applyFont="1" applyFill="1" applyBorder="1" applyAlignment="1">
      <alignment horizontal="center" vertical="center"/>
    </xf>
    <xf numFmtId="4" fontId="24" fillId="2" borderId="1"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26" fillId="0" borderId="0" xfId="0" applyFont="1" applyFill="1" applyBorder="1" applyAlignment="1">
      <alignment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176" fontId="40" fillId="0" borderId="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0" fontId="29" fillId="0" borderId="1" xfId="0" applyNumberFormat="1" applyFont="1" applyFill="1" applyBorder="1" applyAlignment="1">
      <alignment horizontal="center" vertical="center" wrapText="1"/>
    </xf>
    <xf numFmtId="176" fontId="13" fillId="0" borderId="1" xfId="0" applyNumberFormat="1" applyFont="1" applyFill="1" applyBorder="1" applyAlignment="1">
      <alignment vertical="center" wrapText="1"/>
    </xf>
    <xf numFmtId="176" fontId="41" fillId="0" borderId="0"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6" fillId="0" borderId="9"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16" fillId="0" borderId="9" xfId="0" applyFont="1" applyFill="1" applyBorder="1" applyAlignment="1">
      <alignment vertical="center" wrapText="1"/>
    </xf>
    <xf numFmtId="176" fontId="3" fillId="0" borderId="9" xfId="0" applyNumberFormat="1" applyFont="1" applyFill="1" applyBorder="1" applyAlignment="1">
      <alignment horizontal="right" vertical="center" wrapText="1"/>
    </xf>
    <xf numFmtId="0" fontId="16"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vertical="center" wrapText="1"/>
    </xf>
    <xf numFmtId="176" fontId="3" fillId="0" borderId="5" xfId="0" applyNumberFormat="1" applyFont="1" applyFill="1" applyBorder="1" applyAlignment="1">
      <alignment horizontal="right" vertical="center" wrapText="1"/>
    </xf>
    <xf numFmtId="176" fontId="15" fillId="0" borderId="9"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xf numFmtId="0" fontId="0" fillId="0" borderId="0" xfId="0" applyFont="1" applyFill="1" applyBorder="1" applyAlignment="1">
      <alignment wrapText="1"/>
    </xf>
    <xf numFmtId="3" fontId="0" fillId="0" borderId="0" xfId="0" applyNumberFormat="1" applyFont="1" applyFill="1" applyBorder="1" applyAlignment="1"/>
    <xf numFmtId="0" fontId="0"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22" fillId="0" borderId="2" xfId="0" applyNumberFormat="1" applyFont="1" applyFill="1" applyBorder="1" applyAlignment="1" applyProtection="1">
      <alignment horizontal="center" vertical="center" wrapText="1"/>
    </xf>
    <xf numFmtId="0" fontId="22" fillId="0" borderId="2" xfId="0" applyFont="1" applyFill="1" applyBorder="1" applyAlignment="1">
      <alignment horizontal="center" vertical="center" wrapText="1" shrinkToFit="1"/>
    </xf>
    <xf numFmtId="0" fontId="22" fillId="0" borderId="3"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0" fontId="22" fillId="0" borderId="1" xfId="49" applyFont="1" applyFill="1" applyBorder="1" applyAlignment="1">
      <alignment horizontal="left" vertical="center" wrapText="1"/>
    </xf>
    <xf numFmtId="181" fontId="42" fillId="0" borderId="1" xfId="1" applyNumberFormat="1" applyFont="1" applyFill="1" applyBorder="1" applyAlignment="1">
      <alignment horizontal="right" vertical="center" wrapText="1"/>
    </xf>
    <xf numFmtId="0" fontId="9" fillId="0" borderId="1" xfId="49" applyFont="1" applyFill="1" applyBorder="1" applyAlignment="1">
      <alignment horizontal="left" vertical="center" wrapText="1" indent="1"/>
    </xf>
    <xf numFmtId="181" fontId="43" fillId="0" borderId="1" xfId="1" applyNumberFormat="1" applyFont="1" applyFill="1" applyBorder="1" applyAlignment="1">
      <alignment horizontal="right" vertical="center" wrapText="1"/>
    </xf>
    <xf numFmtId="0" fontId="0" fillId="0" borderId="1" xfId="49" applyFont="1" applyFill="1" applyBorder="1" applyAlignment="1">
      <alignment horizontal="left" vertical="center" wrapText="1" indent="1" shrinkToFit="1"/>
    </xf>
    <xf numFmtId="176" fontId="43" fillId="0" borderId="1" xfId="50" applyNumberFormat="1" applyFont="1" applyFill="1" applyBorder="1" applyAlignment="1">
      <alignment vertical="center" wrapText="1"/>
    </xf>
    <xf numFmtId="181" fontId="43" fillId="0" borderId="1" xfId="53" applyNumberFormat="1" applyFont="1" applyFill="1" applyBorder="1" applyAlignment="1">
      <alignment vertical="center" wrapText="1"/>
    </xf>
    <xf numFmtId="0" fontId="9" fillId="0" borderId="1" xfId="49" applyFont="1" applyFill="1" applyBorder="1" applyAlignment="1">
      <alignment horizontal="left" vertical="center" wrapText="1" indent="1" shrinkToFit="1"/>
    </xf>
    <xf numFmtId="0" fontId="9" fillId="0" borderId="1" xfId="53" applyFont="1" applyFill="1" applyBorder="1" applyAlignment="1">
      <alignment vertical="center" wrapText="1"/>
    </xf>
    <xf numFmtId="0" fontId="22" fillId="0" borderId="1" xfId="53" applyFont="1" applyFill="1" applyBorder="1" applyAlignment="1">
      <alignment horizontal="center" vertical="center" wrapText="1"/>
    </xf>
    <xf numFmtId="181" fontId="42" fillId="0" borderId="1" xfId="53" applyNumberFormat="1" applyFont="1" applyFill="1" applyBorder="1" applyAlignment="1">
      <alignment vertical="center" wrapText="1"/>
    </xf>
    <xf numFmtId="182" fontId="43" fillId="0" borderId="1" xfId="52" applyNumberFormat="1" applyFont="1" applyFill="1" applyBorder="1" applyAlignment="1">
      <alignment vertical="center"/>
    </xf>
    <xf numFmtId="182" fontId="43" fillId="0" borderId="1" xfId="0" applyNumberFormat="1" applyFont="1" applyFill="1" applyBorder="1" applyAlignment="1">
      <alignment vertical="center"/>
    </xf>
    <xf numFmtId="3" fontId="0" fillId="0" borderId="0" xfId="0" applyNumberFormat="1"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25"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42" fillId="0" borderId="1" xfId="1" applyNumberFormat="1" applyFont="1" applyFill="1" applyBorder="1" applyAlignment="1">
      <alignment horizontal="center" vertical="center" wrapText="1"/>
    </xf>
    <xf numFmtId="176" fontId="43" fillId="0" borderId="1" xfId="0" applyNumberFormat="1" applyFont="1" applyFill="1" applyBorder="1" applyAlignment="1" applyProtection="1">
      <alignment horizontal="right" vertical="center" wrapText="1"/>
    </xf>
    <xf numFmtId="0" fontId="0" fillId="0" borderId="1" xfId="0" applyFont="1" applyFill="1" applyBorder="1" applyAlignment="1"/>
    <xf numFmtId="0" fontId="42" fillId="0" borderId="1" xfId="50" applyNumberFormat="1" applyFont="1" applyFill="1" applyBorder="1" applyAlignment="1">
      <alignment horizontal="center" vertical="center" wrapText="1"/>
    </xf>
    <xf numFmtId="0" fontId="42" fillId="0" borderId="1" xfId="53" applyNumberFormat="1" applyFont="1" applyFill="1" applyBorder="1" applyAlignment="1">
      <alignment horizontal="center" vertical="center" wrapText="1"/>
    </xf>
    <xf numFmtId="0" fontId="9" fillId="0" borderId="1" xfId="0" applyFont="1" applyFill="1" applyBorder="1" applyAlignment="1"/>
    <xf numFmtId="3" fontId="0" fillId="0" borderId="1" xfId="0" applyNumberFormat="1" applyFont="1" applyFill="1" applyBorder="1" applyAlignment="1"/>
    <xf numFmtId="176" fontId="42" fillId="0" borderId="1" xfId="49" applyNumberFormat="1" applyFont="1" applyFill="1" applyBorder="1" applyAlignment="1">
      <alignment horizontal="right" vertical="center" wrapText="1"/>
    </xf>
    <xf numFmtId="0" fontId="22" fillId="0" borderId="1" xfId="0" applyFont="1" applyFill="1" applyBorder="1" applyAlignment="1">
      <alignment horizontal="left" vertical="center" wrapText="1"/>
    </xf>
    <xf numFmtId="176" fontId="42" fillId="0" borderId="1" xfId="0" applyNumberFormat="1" applyFont="1" applyFill="1" applyBorder="1" applyAlignment="1" applyProtection="1">
      <alignment horizontal="right" vertical="center" wrapText="1"/>
    </xf>
    <xf numFmtId="0" fontId="25" fillId="0" borderId="1" xfId="0" applyFont="1" applyFill="1" applyBorder="1" applyAlignment="1"/>
    <xf numFmtId="176" fontId="43" fillId="0" borderId="1" xfId="49" applyNumberFormat="1" applyFont="1" applyFill="1" applyBorder="1" applyAlignment="1">
      <alignment horizontal="right" vertical="center" wrapText="1"/>
    </xf>
    <xf numFmtId="0" fontId="42" fillId="0" borderId="1" xfId="52" applyNumberFormat="1" applyFont="1" applyFill="1" applyBorder="1" applyAlignment="1">
      <alignment horizontal="center" vertical="center"/>
    </xf>
    <xf numFmtId="176" fontId="43" fillId="0" borderId="1" xfId="0" applyNumberFormat="1" applyFont="1" applyFill="1" applyBorder="1" applyAlignment="1">
      <alignment horizontal="right" vertical="center" wrapText="1"/>
    </xf>
    <xf numFmtId="0" fontId="22" fillId="0" borderId="0" xfId="0" applyNumberFormat="1" applyFont="1" applyFill="1" applyBorder="1" applyAlignment="1">
      <alignment horizontal="center"/>
    </xf>
    <xf numFmtId="182" fontId="44" fillId="0" borderId="1" xfId="0" applyNumberFormat="1" applyFont="1" applyFill="1" applyBorder="1" applyAlignment="1">
      <alignment vertical="center"/>
    </xf>
    <xf numFmtId="0" fontId="25" fillId="0" borderId="1" xfId="49" applyFont="1" applyFill="1" applyBorder="1" applyAlignment="1">
      <alignment horizontal="left" vertical="center" wrapText="1" shrinkToFit="1"/>
    </xf>
    <xf numFmtId="0" fontId="0" fillId="0" borderId="1" xfId="49" applyFont="1" applyFill="1" applyBorder="1" applyAlignment="1">
      <alignment vertical="center" wrapText="1" shrinkToFit="1"/>
    </xf>
    <xf numFmtId="181" fontId="43" fillId="0" borderId="1" xfId="49" applyNumberFormat="1" applyFont="1" applyFill="1" applyBorder="1" applyAlignment="1">
      <alignment horizontal="right" vertical="center" wrapText="1"/>
    </xf>
    <xf numFmtId="182" fontId="43" fillId="0" borderId="1" xfId="51" applyNumberFormat="1" applyFont="1" applyFill="1" applyBorder="1" applyAlignment="1">
      <alignment horizontal="right" vertical="center"/>
    </xf>
    <xf numFmtId="0" fontId="22" fillId="0" borderId="1" xfId="49" applyFont="1" applyFill="1" applyBorder="1" applyAlignment="1">
      <alignment horizontal="left" vertical="center" wrapText="1" shrinkToFit="1"/>
    </xf>
    <xf numFmtId="183" fontId="42" fillId="0" borderId="1" xfId="1" applyNumberFormat="1" applyFont="1" applyFill="1" applyBorder="1" applyAlignment="1">
      <alignment horizontal="right" vertical="center" wrapText="1"/>
    </xf>
    <xf numFmtId="0" fontId="22" fillId="0" borderId="1" xfId="49" applyFont="1" applyFill="1" applyBorder="1" applyAlignment="1">
      <alignment horizontal="center" vertical="center" wrapText="1" shrinkToFit="1"/>
    </xf>
    <xf numFmtId="181" fontId="42" fillId="0" borderId="1" xfId="49" applyNumberFormat="1" applyFont="1" applyFill="1" applyBorder="1" applyAlignment="1">
      <alignment horizontal="right" vertical="center" wrapText="1"/>
    </xf>
    <xf numFmtId="181" fontId="45" fillId="0" borderId="1" xfId="49" applyNumberFormat="1" applyFont="1" applyFill="1" applyBorder="1" applyAlignment="1">
      <alignment horizontal="right" vertical="center" wrapText="1"/>
    </xf>
    <xf numFmtId="176" fontId="46" fillId="0" borderId="1" xfId="0" applyNumberFormat="1" applyFont="1" applyFill="1" applyBorder="1" applyAlignment="1"/>
    <xf numFmtId="176" fontId="9" fillId="0" borderId="1" xfId="0" applyNumberFormat="1" applyFont="1" applyFill="1" applyBorder="1" applyAlignment="1"/>
    <xf numFmtId="176" fontId="0" fillId="0" borderId="1" xfId="0" applyNumberFormat="1" applyFont="1" applyFill="1" applyBorder="1" applyAlignment="1"/>
    <xf numFmtId="182" fontId="44" fillId="0" borderId="1" xfId="51" applyNumberFormat="1" applyFont="1" applyFill="1" applyBorder="1" applyAlignment="1">
      <alignment horizontal="righ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4.25（最终版）（改3.2）（表一、表二）2016年部门预算表(8%)" xfId="49"/>
    <cellStyle name="常规_Sheet1_1" xfId="50"/>
    <cellStyle name="常规_Sheet9" xfId="51"/>
    <cellStyle name="常规_2015预算草案表格1.19" xfId="52"/>
    <cellStyle name="常规_Sheet1"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36130;&#25919;&#23616;&#25991;&#20214;\&#26087;&#30005;&#33041;&#36164;&#26009;\&#25105;&#30340;&#25991;&#26723;\2016&#24180;\&#39044;&#31639;&#32534;&#21046;\2016&#24180;&#65288;&#26368;&#32456;&#25171;&#21360;&#65289;888888888\Documents%20and%20Settings\Administrator\My%20Documents\&#25105;&#30340;&#25991;&#26723;\2009&#24180;\09&#24180;&#25351;&#26631;&#30005;&#23376;&#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预算股"/>
      <sheetName val="02行政文教股"/>
      <sheetName val="03农业股"/>
      <sheetName val="04社会保障股"/>
      <sheetName val="05经济建设股"/>
      <sheetName val="06企业股"/>
      <sheetName val="07综合股"/>
      <sheetName val="Sheet2"/>
      <sheetName val="Sheet1"/>
      <sheetName val="整理"/>
      <sheetName val="z_qtltz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7"/>
  <sheetViews>
    <sheetView showGridLines="0" showZeros="0" workbookViewId="0">
      <pane ySplit="5" topLeftCell="A6" activePane="bottomLeft" state="frozen"/>
      <selection/>
      <selection pane="bottomLeft" activeCell="A14" sqref="A14"/>
    </sheetView>
  </sheetViews>
  <sheetFormatPr defaultColWidth="9.14444444444444" defaultRowHeight="11.25"/>
  <cols>
    <col min="1" max="1" width="31" style="202" customWidth="1"/>
    <col min="2" max="2" width="12.8333333333333" style="128" customWidth="1"/>
    <col min="3" max="3" width="7.83333333333333" style="128" customWidth="1"/>
    <col min="4" max="4" width="12.1666666666667" style="128" customWidth="1"/>
    <col min="5" max="5" width="11.8333333333333" style="128" customWidth="1"/>
    <col min="6" max="6" width="11.6666666666667" style="128" customWidth="1"/>
    <col min="7" max="7" width="11" style="128" customWidth="1"/>
    <col min="8" max="8" width="13" style="128" customWidth="1"/>
    <col min="9" max="9" width="12.3333333333333" style="128" hidden="1" customWidth="1"/>
    <col min="10" max="10" width="29.8333333333333" style="128" customWidth="1"/>
    <col min="11" max="11" width="13.3333333333333" style="203" customWidth="1"/>
    <col min="12" max="12" width="9.14444444444444" style="128" customWidth="1"/>
    <col min="13" max="13" width="12.5" style="128" customWidth="1"/>
    <col min="14" max="14" width="12.1666666666667" style="128" customWidth="1"/>
    <col min="15" max="15" width="13.8333333333333" style="128" customWidth="1"/>
    <col min="16" max="16" width="13.1666666666667" style="128" customWidth="1"/>
    <col min="17" max="191" width="9.14444444444444" style="128" customWidth="1"/>
    <col min="192" max="16384" width="9.14444444444444" style="128"/>
  </cols>
  <sheetData>
    <row r="1" ht="16" customHeight="1" spans="1:11">
      <c r="A1" s="135" t="s">
        <v>0</v>
      </c>
      <c r="B1" s="204"/>
      <c r="C1" s="204"/>
      <c r="D1" s="204"/>
      <c r="E1" s="204"/>
      <c r="F1" s="204"/>
      <c r="G1" s="204"/>
      <c r="H1" s="204"/>
      <c r="I1" s="204"/>
      <c r="J1" s="154"/>
      <c r="K1" s="225"/>
    </row>
    <row r="2" ht="24" customHeight="1" spans="1:15">
      <c r="A2" s="205" t="s">
        <v>1</v>
      </c>
      <c r="B2" s="205"/>
      <c r="C2" s="205"/>
      <c r="D2" s="205"/>
      <c r="E2" s="205"/>
      <c r="F2" s="205"/>
      <c r="G2" s="205"/>
      <c r="H2" s="205"/>
      <c r="I2" s="205"/>
      <c r="J2" s="205"/>
      <c r="K2" s="205"/>
      <c r="L2" s="205"/>
      <c r="M2" s="205"/>
      <c r="N2" s="205"/>
      <c r="O2" s="205"/>
    </row>
    <row r="3" ht="12" customHeight="1" spans="1:14">
      <c r="A3" s="154"/>
      <c r="B3" s="204"/>
      <c r="C3" s="204"/>
      <c r="D3" s="204"/>
      <c r="E3" s="204"/>
      <c r="F3" s="204"/>
      <c r="G3" s="204"/>
      <c r="H3" s="204"/>
      <c r="I3" s="204"/>
      <c r="J3" s="154"/>
      <c r="K3" s="225"/>
      <c r="N3" s="226" t="s">
        <v>2</v>
      </c>
    </row>
    <row r="4" s="200" customFormat="1" ht="25" customHeight="1" spans="1:256">
      <c r="A4" s="206" t="s">
        <v>3</v>
      </c>
      <c r="B4" s="57" t="s">
        <v>4</v>
      </c>
      <c r="C4" s="57" t="s">
        <v>5</v>
      </c>
      <c r="D4" s="57" t="s">
        <v>6</v>
      </c>
      <c r="E4" s="207" t="s">
        <v>7</v>
      </c>
      <c r="F4" s="208"/>
      <c r="G4" s="209"/>
      <c r="H4" s="210" t="s">
        <v>8</v>
      </c>
      <c r="I4" s="210"/>
      <c r="J4" s="227" t="s">
        <v>9</v>
      </c>
      <c r="K4" s="210" t="s">
        <v>4</v>
      </c>
      <c r="L4" s="210" t="s">
        <v>6</v>
      </c>
      <c r="M4" s="210" t="s">
        <v>6</v>
      </c>
      <c r="N4" s="228" t="s">
        <v>7</v>
      </c>
      <c r="O4" s="57" t="s">
        <v>8</v>
      </c>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row>
    <row r="5" s="201" customFormat="1" ht="37" customHeight="1" spans="1:256">
      <c r="A5" s="206"/>
      <c r="B5" s="57"/>
      <c r="C5" s="57"/>
      <c r="D5" s="57"/>
      <c r="E5" s="57" t="s">
        <v>10</v>
      </c>
      <c r="F5" s="57" t="s">
        <v>11</v>
      </c>
      <c r="G5" s="57" t="s">
        <v>12</v>
      </c>
      <c r="H5" s="211"/>
      <c r="I5" s="211"/>
      <c r="J5" s="227"/>
      <c r="K5" s="211"/>
      <c r="L5" s="211"/>
      <c r="M5" s="211"/>
      <c r="N5" s="229"/>
      <c r="O5" s="57"/>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c r="IR5" s="130"/>
      <c r="IS5" s="130"/>
      <c r="IT5" s="130"/>
      <c r="IU5" s="130"/>
      <c r="IV5" s="130"/>
    </row>
    <row r="6" ht="18" customHeight="1" spans="1:15">
      <c r="A6" s="212" t="s">
        <v>13</v>
      </c>
      <c r="B6" s="213">
        <f>B7+B8+B9+B10+B11+B12+B13+B14+B15+B16+B17+B18+B19+B20+B21+B22</f>
        <v>38445</v>
      </c>
      <c r="C6" s="213"/>
      <c r="D6" s="213">
        <f>D7+D8+D9+D10+D11+D12+D13+D14+D15+D16+D17+D18+D19+D20+D21+D22</f>
        <v>38445</v>
      </c>
      <c r="E6" s="213">
        <f>F6-G6</f>
        <v>0</v>
      </c>
      <c r="F6" s="213">
        <f>F7+F8+F9+F10+F11+F12+F13+F14+F15+F16+F17+F18+F19+F20+F21+F22</f>
        <v>0</v>
      </c>
      <c r="G6" s="213">
        <f>G7+G8+G9+G10+G11+G12+G13+G14+G15+G16+G17+G18+G19+G20+G21+G22</f>
        <v>0</v>
      </c>
      <c r="H6" s="213">
        <f>H7+H8+H9+H10+H11+H12+H13+H14+H15+H16+H17+H18+H19+H20+H21+H22</f>
        <v>38445</v>
      </c>
      <c r="I6" s="230">
        <v>201</v>
      </c>
      <c r="J6" s="72" t="s">
        <v>14</v>
      </c>
      <c r="K6" s="231">
        <v>57546.882516</v>
      </c>
      <c r="L6" s="232"/>
      <c r="M6" s="231">
        <v>57546.882516</v>
      </c>
      <c r="N6" s="231">
        <f>2995.45729+90-103.92+467</f>
        <v>3448.53729</v>
      </c>
      <c r="O6" s="231">
        <f>M6+N6</f>
        <v>60995.419806</v>
      </c>
    </row>
    <row r="7" ht="18" customHeight="1" spans="1:15">
      <c r="A7" s="214" t="s">
        <v>15</v>
      </c>
      <c r="B7" s="215">
        <v>2000</v>
      </c>
      <c r="C7" s="215"/>
      <c r="D7" s="215">
        <v>2000</v>
      </c>
      <c r="E7" s="213">
        <f t="shared" ref="E7:E38" si="0">F7-G7</f>
        <v>0</v>
      </c>
      <c r="F7" s="215"/>
      <c r="G7" s="215"/>
      <c r="H7" s="215">
        <f t="shared" ref="H7:H22" si="1">D7+F7-G7</f>
        <v>2000</v>
      </c>
      <c r="I7" s="230">
        <v>202</v>
      </c>
      <c r="J7" s="72" t="s">
        <v>16</v>
      </c>
      <c r="K7" s="231">
        <v>0</v>
      </c>
      <c r="L7" s="232"/>
      <c r="M7" s="231">
        <v>0</v>
      </c>
      <c r="N7" s="231">
        <v>0</v>
      </c>
      <c r="O7" s="231">
        <f t="shared" ref="O7:O38" si="2">M7+N7</f>
        <v>0</v>
      </c>
    </row>
    <row r="8" ht="18" customHeight="1" spans="1:15">
      <c r="A8" s="214" t="s">
        <v>17</v>
      </c>
      <c r="B8" s="215">
        <v>9550</v>
      </c>
      <c r="C8" s="215"/>
      <c r="D8" s="215">
        <v>9550</v>
      </c>
      <c r="E8" s="213">
        <f t="shared" si="0"/>
        <v>0</v>
      </c>
      <c r="F8" s="215"/>
      <c r="G8" s="215"/>
      <c r="H8" s="215">
        <f t="shared" si="1"/>
        <v>9550</v>
      </c>
      <c r="I8" s="230">
        <v>203</v>
      </c>
      <c r="J8" s="72" t="s">
        <v>18</v>
      </c>
      <c r="K8" s="215">
        <v>1557.1531</v>
      </c>
      <c r="L8" s="232"/>
      <c r="M8" s="215">
        <v>1557.1531</v>
      </c>
      <c r="N8" s="231">
        <v>69.82</v>
      </c>
      <c r="O8" s="231">
        <f t="shared" si="2"/>
        <v>1626.9731</v>
      </c>
    </row>
    <row r="9" ht="18" customHeight="1" spans="1:15">
      <c r="A9" s="214" t="s">
        <v>19</v>
      </c>
      <c r="B9" s="215"/>
      <c r="C9" s="215"/>
      <c r="D9" s="215"/>
      <c r="E9" s="213">
        <f t="shared" si="0"/>
        <v>0</v>
      </c>
      <c r="F9" s="215"/>
      <c r="G9" s="215"/>
      <c r="H9" s="215">
        <f t="shared" si="1"/>
        <v>0</v>
      </c>
      <c r="I9" s="230">
        <v>204</v>
      </c>
      <c r="J9" s="72" t="s">
        <v>20</v>
      </c>
      <c r="K9" s="231">
        <v>21003.061677</v>
      </c>
      <c r="L9" s="232"/>
      <c r="M9" s="231">
        <v>21003.061677</v>
      </c>
      <c r="N9" s="231">
        <v>549.062863</v>
      </c>
      <c r="O9" s="231">
        <f t="shared" si="2"/>
        <v>21552.12454</v>
      </c>
    </row>
    <row r="10" ht="18" customHeight="1" spans="1:15">
      <c r="A10" s="214" t="s">
        <v>21</v>
      </c>
      <c r="B10" s="215">
        <v>3000</v>
      </c>
      <c r="C10" s="215"/>
      <c r="D10" s="215">
        <v>3000</v>
      </c>
      <c r="E10" s="213">
        <f t="shared" si="0"/>
        <v>0</v>
      </c>
      <c r="F10" s="215"/>
      <c r="G10" s="215"/>
      <c r="H10" s="215">
        <f t="shared" si="1"/>
        <v>3000</v>
      </c>
      <c r="I10" s="230">
        <v>205</v>
      </c>
      <c r="J10" s="72" t="s">
        <v>22</v>
      </c>
      <c r="K10" s="231">
        <v>203462.811722</v>
      </c>
      <c r="L10" s="232"/>
      <c r="M10" s="231">
        <v>203462.811722</v>
      </c>
      <c r="N10" s="231">
        <v>331.701</v>
      </c>
      <c r="O10" s="231">
        <f t="shared" si="2"/>
        <v>203794.512722</v>
      </c>
    </row>
    <row r="11" ht="18" customHeight="1" spans="1:15">
      <c r="A11" s="214" t="s">
        <v>23</v>
      </c>
      <c r="B11" s="215">
        <v>1200</v>
      </c>
      <c r="C11" s="215"/>
      <c r="D11" s="215">
        <v>1200</v>
      </c>
      <c r="E11" s="213">
        <f t="shared" si="0"/>
        <v>0</v>
      </c>
      <c r="F11" s="215"/>
      <c r="G11" s="215"/>
      <c r="H11" s="215">
        <f t="shared" si="1"/>
        <v>1200</v>
      </c>
      <c r="I11" s="230">
        <v>206</v>
      </c>
      <c r="J11" s="72" t="s">
        <v>24</v>
      </c>
      <c r="K11" s="231">
        <v>148.265</v>
      </c>
      <c r="L11" s="232"/>
      <c r="M11" s="231">
        <v>148.265</v>
      </c>
      <c r="N11" s="231">
        <v>0</v>
      </c>
      <c r="O11" s="231">
        <f t="shared" si="2"/>
        <v>148.265</v>
      </c>
    </row>
    <row r="12" ht="18" customHeight="1" spans="1:15">
      <c r="A12" s="214" t="s">
        <v>25</v>
      </c>
      <c r="B12" s="215">
        <v>250</v>
      </c>
      <c r="C12" s="215"/>
      <c r="D12" s="215">
        <v>250</v>
      </c>
      <c r="E12" s="213">
        <f t="shared" si="0"/>
        <v>0</v>
      </c>
      <c r="F12" s="215"/>
      <c r="G12" s="215"/>
      <c r="H12" s="215">
        <f t="shared" si="1"/>
        <v>250</v>
      </c>
      <c r="I12" s="230">
        <v>207</v>
      </c>
      <c r="J12" s="72" t="s">
        <v>26</v>
      </c>
      <c r="K12" s="231">
        <v>4969.368508</v>
      </c>
      <c r="L12" s="232"/>
      <c r="M12" s="231">
        <v>4969.368508</v>
      </c>
      <c r="N12" s="231">
        <v>208.68</v>
      </c>
      <c r="O12" s="231">
        <f t="shared" si="2"/>
        <v>5178.048508</v>
      </c>
    </row>
    <row r="13" ht="18" customHeight="1" spans="1:15">
      <c r="A13" s="214" t="s">
        <v>27</v>
      </c>
      <c r="B13" s="215">
        <v>4500</v>
      </c>
      <c r="C13" s="215"/>
      <c r="D13" s="215">
        <v>4500</v>
      </c>
      <c r="E13" s="213">
        <f t="shared" si="0"/>
        <v>0</v>
      </c>
      <c r="F13" s="215"/>
      <c r="G13" s="215"/>
      <c r="H13" s="215">
        <f t="shared" si="1"/>
        <v>4500</v>
      </c>
      <c r="I13" s="230">
        <v>208</v>
      </c>
      <c r="J13" s="72" t="s">
        <v>28</v>
      </c>
      <c r="K13" s="231">
        <v>179341.730248</v>
      </c>
      <c r="L13" s="232"/>
      <c r="M13" s="231">
        <v>179341.730248</v>
      </c>
      <c r="N13" s="231">
        <f>1711.796469+173.244</f>
        <v>1885.040469</v>
      </c>
      <c r="O13" s="231">
        <f t="shared" si="2"/>
        <v>181226.770717</v>
      </c>
    </row>
    <row r="14" ht="18" customHeight="1" spans="1:15">
      <c r="A14" s="214" t="s">
        <v>29</v>
      </c>
      <c r="B14" s="215">
        <v>1200</v>
      </c>
      <c r="C14" s="215"/>
      <c r="D14" s="215">
        <v>1200</v>
      </c>
      <c r="E14" s="213">
        <f t="shared" si="0"/>
        <v>0</v>
      </c>
      <c r="F14" s="215"/>
      <c r="G14" s="215"/>
      <c r="H14" s="215">
        <f t="shared" si="1"/>
        <v>1200</v>
      </c>
      <c r="I14" s="230">
        <v>210</v>
      </c>
      <c r="J14" s="72" t="s">
        <v>30</v>
      </c>
      <c r="K14" s="231">
        <v>134811.384439</v>
      </c>
      <c r="L14" s="232"/>
      <c r="M14" s="231">
        <v>134811.384439</v>
      </c>
      <c r="N14" s="231">
        <f>3817.2957+869.5</f>
        <v>4686.7957</v>
      </c>
      <c r="O14" s="231">
        <f t="shared" si="2"/>
        <v>139498.180139</v>
      </c>
    </row>
    <row r="15" ht="18" customHeight="1" spans="1:15">
      <c r="A15" s="216" t="s">
        <v>31</v>
      </c>
      <c r="B15" s="215">
        <v>950</v>
      </c>
      <c r="C15" s="215"/>
      <c r="D15" s="215">
        <v>950</v>
      </c>
      <c r="E15" s="213">
        <f t="shared" si="0"/>
        <v>0</v>
      </c>
      <c r="F15" s="215"/>
      <c r="G15" s="215"/>
      <c r="H15" s="215">
        <f t="shared" si="1"/>
        <v>950</v>
      </c>
      <c r="I15" s="230">
        <v>211</v>
      </c>
      <c r="J15" s="72" t="s">
        <v>32</v>
      </c>
      <c r="K15" s="231">
        <v>8185.768458</v>
      </c>
      <c r="L15" s="232"/>
      <c r="M15" s="231">
        <v>8185.768458</v>
      </c>
      <c r="N15" s="231">
        <f>304.488659+350</f>
        <v>654.488659</v>
      </c>
      <c r="O15" s="231">
        <f t="shared" si="2"/>
        <v>8840.257117</v>
      </c>
    </row>
    <row r="16" ht="18" customHeight="1" spans="1:15">
      <c r="A16" s="214" t="s">
        <v>33</v>
      </c>
      <c r="B16" s="215">
        <v>1100</v>
      </c>
      <c r="C16" s="215"/>
      <c r="D16" s="215">
        <v>1100</v>
      </c>
      <c r="E16" s="213">
        <f t="shared" si="0"/>
        <v>0</v>
      </c>
      <c r="F16" s="215"/>
      <c r="G16" s="215"/>
      <c r="H16" s="215">
        <f t="shared" si="1"/>
        <v>1100</v>
      </c>
      <c r="I16" s="230">
        <v>212</v>
      </c>
      <c r="J16" s="72" t="s">
        <v>34</v>
      </c>
      <c r="K16" s="231">
        <v>5675.884936</v>
      </c>
      <c r="L16" s="232"/>
      <c r="M16" s="231">
        <v>5675.884936</v>
      </c>
      <c r="N16" s="231">
        <v>333.180232</v>
      </c>
      <c r="O16" s="231">
        <f t="shared" si="2"/>
        <v>6009.065168</v>
      </c>
    </row>
    <row r="17" ht="18" customHeight="1" spans="1:15">
      <c r="A17" s="214" t="s">
        <v>35</v>
      </c>
      <c r="B17" s="215">
        <v>3500</v>
      </c>
      <c r="C17" s="215"/>
      <c r="D17" s="215">
        <v>3500</v>
      </c>
      <c r="E17" s="213">
        <f t="shared" si="0"/>
        <v>0</v>
      </c>
      <c r="F17" s="215"/>
      <c r="G17" s="215"/>
      <c r="H17" s="215">
        <f t="shared" si="1"/>
        <v>3500</v>
      </c>
      <c r="I17" s="230">
        <v>213</v>
      </c>
      <c r="J17" s="72" t="s">
        <v>36</v>
      </c>
      <c r="K17" s="231">
        <v>171880.426129</v>
      </c>
      <c r="L17" s="232"/>
      <c r="M17" s="231">
        <v>171880.426129</v>
      </c>
      <c r="N17" s="231">
        <f>48150.457028-10664-26230</f>
        <v>11256.457028</v>
      </c>
      <c r="O17" s="231">
        <f t="shared" si="2"/>
        <v>183136.883157</v>
      </c>
    </row>
    <row r="18" ht="18" customHeight="1" spans="1:15">
      <c r="A18" s="214" t="s">
        <v>37</v>
      </c>
      <c r="B18" s="215">
        <v>900</v>
      </c>
      <c r="C18" s="215"/>
      <c r="D18" s="215">
        <v>900</v>
      </c>
      <c r="E18" s="213">
        <f t="shared" si="0"/>
        <v>0</v>
      </c>
      <c r="F18" s="215"/>
      <c r="G18" s="215"/>
      <c r="H18" s="215">
        <f t="shared" si="1"/>
        <v>900</v>
      </c>
      <c r="I18" s="230">
        <v>214</v>
      </c>
      <c r="J18" s="72" t="s">
        <v>38</v>
      </c>
      <c r="K18" s="231">
        <v>12788.042328</v>
      </c>
      <c r="L18" s="232"/>
      <c r="M18" s="231">
        <v>12788.042328</v>
      </c>
      <c r="N18" s="231">
        <v>188.75</v>
      </c>
      <c r="O18" s="231">
        <f t="shared" si="2"/>
        <v>12976.792328</v>
      </c>
    </row>
    <row r="19" ht="24" customHeight="1" spans="1:15">
      <c r="A19" s="214" t="s">
        <v>39</v>
      </c>
      <c r="B19" s="215">
        <v>200</v>
      </c>
      <c r="C19" s="215"/>
      <c r="D19" s="215">
        <v>200</v>
      </c>
      <c r="E19" s="213">
        <f t="shared" si="0"/>
        <v>0</v>
      </c>
      <c r="F19" s="215"/>
      <c r="G19" s="215"/>
      <c r="H19" s="215">
        <f t="shared" si="1"/>
        <v>200</v>
      </c>
      <c r="I19" s="230">
        <v>215</v>
      </c>
      <c r="J19" s="72" t="s">
        <v>40</v>
      </c>
      <c r="K19" s="231">
        <v>42</v>
      </c>
      <c r="L19" s="232"/>
      <c r="M19" s="231">
        <v>42</v>
      </c>
      <c r="N19" s="231">
        <v>0</v>
      </c>
      <c r="O19" s="231">
        <f t="shared" si="2"/>
        <v>42</v>
      </c>
    </row>
    <row r="20" ht="18" customHeight="1" spans="1:15">
      <c r="A20" s="214" t="s">
        <v>41</v>
      </c>
      <c r="B20" s="215">
        <v>300</v>
      </c>
      <c r="C20" s="215"/>
      <c r="D20" s="215">
        <v>300</v>
      </c>
      <c r="E20" s="213">
        <f t="shared" si="0"/>
        <v>0</v>
      </c>
      <c r="F20" s="215"/>
      <c r="G20" s="215"/>
      <c r="H20" s="215">
        <f t="shared" si="1"/>
        <v>300</v>
      </c>
      <c r="I20" s="230">
        <v>216</v>
      </c>
      <c r="J20" s="72" t="s">
        <v>42</v>
      </c>
      <c r="K20" s="231">
        <v>221.4115</v>
      </c>
      <c r="L20" s="232"/>
      <c r="M20" s="231">
        <v>221.4115</v>
      </c>
      <c r="N20" s="231">
        <v>0</v>
      </c>
      <c r="O20" s="231">
        <f t="shared" si="2"/>
        <v>221.4115</v>
      </c>
    </row>
    <row r="21" ht="18" customHeight="1" spans="1:15">
      <c r="A21" s="214" t="s">
        <v>43</v>
      </c>
      <c r="B21" s="215">
        <f>14850-55-5000</f>
        <v>9795</v>
      </c>
      <c r="C21" s="215"/>
      <c r="D21" s="215">
        <f>14850-55-5000</f>
        <v>9795</v>
      </c>
      <c r="E21" s="213">
        <f t="shared" si="0"/>
        <v>0</v>
      </c>
      <c r="F21" s="215"/>
      <c r="G21" s="215"/>
      <c r="H21" s="215">
        <f t="shared" si="1"/>
        <v>9795</v>
      </c>
      <c r="I21" s="230">
        <v>217</v>
      </c>
      <c r="J21" s="72" t="s">
        <v>44</v>
      </c>
      <c r="K21" s="231">
        <v>25</v>
      </c>
      <c r="L21" s="232"/>
      <c r="M21" s="231">
        <v>25</v>
      </c>
      <c r="N21" s="231">
        <v>0</v>
      </c>
      <c r="O21" s="231">
        <f t="shared" si="2"/>
        <v>25</v>
      </c>
    </row>
    <row r="22" ht="18" customHeight="1" spans="1:15">
      <c r="A22" s="214" t="s">
        <v>45</v>
      </c>
      <c r="B22" s="217"/>
      <c r="C22" s="217"/>
      <c r="D22" s="217"/>
      <c r="E22" s="213">
        <f t="shared" si="0"/>
        <v>0</v>
      </c>
      <c r="F22" s="215"/>
      <c r="G22" s="215"/>
      <c r="H22" s="215">
        <f t="shared" si="1"/>
        <v>0</v>
      </c>
      <c r="I22" s="233">
        <v>219</v>
      </c>
      <c r="J22" s="72" t="s">
        <v>46</v>
      </c>
      <c r="K22" s="231">
        <v>0</v>
      </c>
      <c r="L22" s="232"/>
      <c r="M22" s="231">
        <v>0</v>
      </c>
      <c r="N22" s="231">
        <v>0</v>
      </c>
      <c r="O22" s="231">
        <f t="shared" si="2"/>
        <v>0</v>
      </c>
    </row>
    <row r="23" ht="26" customHeight="1" spans="1:15">
      <c r="A23" s="212" t="s">
        <v>47</v>
      </c>
      <c r="B23" s="213">
        <f>SUM(B24:B31)</f>
        <v>22064</v>
      </c>
      <c r="C23" s="213"/>
      <c r="D23" s="213">
        <f>SUM(D24:D31)</f>
        <v>22064</v>
      </c>
      <c r="E23" s="213">
        <f t="shared" si="0"/>
        <v>31886.2395</v>
      </c>
      <c r="F23" s="213">
        <f>SUM(F24:F31)</f>
        <v>31886.2395</v>
      </c>
      <c r="G23" s="213">
        <f>SUM(G24:G31)</f>
        <v>0</v>
      </c>
      <c r="H23" s="213">
        <f>SUM(H24:H31)</f>
        <v>53950.2395</v>
      </c>
      <c r="I23" s="233">
        <v>220</v>
      </c>
      <c r="J23" s="72" t="s">
        <v>48</v>
      </c>
      <c r="K23" s="231">
        <v>13881.575523</v>
      </c>
      <c r="L23" s="232"/>
      <c r="M23" s="231">
        <v>13881.575523</v>
      </c>
      <c r="N23" s="231">
        <v>0</v>
      </c>
      <c r="O23" s="231">
        <f t="shared" si="2"/>
        <v>13881.575523</v>
      </c>
    </row>
    <row r="24" ht="18" customHeight="1" spans="1:15">
      <c r="A24" s="214" t="s">
        <v>49</v>
      </c>
      <c r="B24" s="218">
        <v>3620</v>
      </c>
      <c r="C24" s="218"/>
      <c r="D24" s="218">
        <v>3620</v>
      </c>
      <c r="E24" s="213">
        <f t="shared" si="0"/>
        <v>0</v>
      </c>
      <c r="F24" s="215"/>
      <c r="G24" s="215"/>
      <c r="H24" s="215">
        <f t="shared" ref="H24:H31" si="3">D24+F24-G24</f>
        <v>3620</v>
      </c>
      <c r="I24" s="233">
        <v>221</v>
      </c>
      <c r="J24" s="72" t="s">
        <v>50</v>
      </c>
      <c r="K24" s="231">
        <v>41676.667485</v>
      </c>
      <c r="L24" s="232"/>
      <c r="M24" s="231">
        <v>41676.667485</v>
      </c>
      <c r="N24" s="231">
        <v>171.665048</v>
      </c>
      <c r="O24" s="231">
        <f t="shared" si="2"/>
        <v>41848.332533</v>
      </c>
    </row>
    <row r="25" ht="18" customHeight="1" spans="1:15">
      <c r="A25" s="214" t="s">
        <v>51</v>
      </c>
      <c r="B25" s="218">
        <v>4008</v>
      </c>
      <c r="C25" s="218"/>
      <c r="D25" s="218">
        <v>4008</v>
      </c>
      <c r="E25" s="213">
        <f t="shared" si="0"/>
        <v>0</v>
      </c>
      <c r="F25" s="215"/>
      <c r="G25" s="215"/>
      <c r="H25" s="215">
        <f t="shared" si="3"/>
        <v>4008</v>
      </c>
      <c r="I25" s="233">
        <v>222</v>
      </c>
      <c r="J25" s="72" t="s">
        <v>52</v>
      </c>
      <c r="K25" s="231">
        <v>1412.5</v>
      </c>
      <c r="L25" s="232"/>
      <c r="M25" s="231">
        <v>1412.5</v>
      </c>
      <c r="N25" s="231">
        <v>0</v>
      </c>
      <c r="O25" s="231">
        <f t="shared" si="2"/>
        <v>1412.5</v>
      </c>
    </row>
    <row r="26" ht="24" spans="1:15">
      <c r="A26" s="214" t="s">
        <v>53</v>
      </c>
      <c r="B26" s="218">
        <v>5976</v>
      </c>
      <c r="C26" s="218"/>
      <c r="D26" s="218">
        <v>5976</v>
      </c>
      <c r="E26" s="213">
        <f t="shared" si="0"/>
        <v>0</v>
      </c>
      <c r="F26" s="215"/>
      <c r="G26" s="215"/>
      <c r="H26" s="215">
        <f t="shared" si="3"/>
        <v>5976</v>
      </c>
      <c r="I26" s="233">
        <v>224</v>
      </c>
      <c r="J26" s="72" t="s">
        <v>54</v>
      </c>
      <c r="K26" s="231">
        <v>1692.8374</v>
      </c>
      <c r="L26" s="232"/>
      <c r="M26" s="231">
        <v>1692.8374</v>
      </c>
      <c r="N26" s="231">
        <v>217.4892</v>
      </c>
      <c r="O26" s="231">
        <f t="shared" si="2"/>
        <v>1910.3266</v>
      </c>
    </row>
    <row r="27" ht="18" customHeight="1" spans="1:15">
      <c r="A27" s="214" t="s">
        <v>55</v>
      </c>
      <c r="B27" s="218"/>
      <c r="C27" s="218"/>
      <c r="D27" s="218"/>
      <c r="E27" s="213">
        <f t="shared" si="0"/>
        <v>0</v>
      </c>
      <c r="F27" s="215"/>
      <c r="G27" s="215"/>
      <c r="H27" s="215">
        <f t="shared" si="3"/>
        <v>0</v>
      </c>
      <c r="I27" s="233">
        <v>227</v>
      </c>
      <c r="J27" s="72" t="s">
        <v>56</v>
      </c>
      <c r="K27" s="231">
        <v>5000</v>
      </c>
      <c r="L27" s="232"/>
      <c r="M27" s="231">
        <v>5000</v>
      </c>
      <c r="N27" s="231"/>
      <c r="O27" s="231">
        <f t="shared" si="2"/>
        <v>5000</v>
      </c>
    </row>
    <row r="28" ht="18" customHeight="1" spans="1:15">
      <c r="A28" s="219" t="s">
        <v>57</v>
      </c>
      <c r="B28" s="218">
        <f>108400-100000</f>
        <v>8400</v>
      </c>
      <c r="C28" s="218"/>
      <c r="D28" s="218">
        <f>108400-100000</f>
        <v>8400</v>
      </c>
      <c r="E28" s="213">
        <f t="shared" si="0"/>
        <v>31886.2395</v>
      </c>
      <c r="F28" s="215">
        <f>9907.4295+21978.81</f>
        <v>31886.2395</v>
      </c>
      <c r="G28" s="215"/>
      <c r="H28" s="215">
        <f t="shared" si="3"/>
        <v>40286.2395</v>
      </c>
      <c r="I28" s="233">
        <v>229</v>
      </c>
      <c r="J28" s="72" t="s">
        <v>58</v>
      </c>
      <c r="K28" s="231">
        <v>955</v>
      </c>
      <c r="L28" s="232"/>
      <c r="M28" s="231">
        <v>955</v>
      </c>
      <c r="N28" s="231"/>
      <c r="O28" s="231">
        <f t="shared" si="2"/>
        <v>955</v>
      </c>
    </row>
    <row r="29" ht="18" customHeight="1" spans="1:15">
      <c r="A29" s="219" t="s">
        <v>59</v>
      </c>
      <c r="B29" s="218">
        <v>20</v>
      </c>
      <c r="C29" s="218"/>
      <c r="D29" s="218">
        <v>20</v>
      </c>
      <c r="E29" s="213">
        <f t="shared" si="0"/>
        <v>0</v>
      </c>
      <c r="F29" s="215"/>
      <c r="G29" s="215"/>
      <c r="H29" s="215">
        <f t="shared" si="3"/>
        <v>20</v>
      </c>
      <c r="I29" s="233">
        <v>232</v>
      </c>
      <c r="J29" s="72" t="s">
        <v>60</v>
      </c>
      <c r="K29" s="231">
        <v>1600</v>
      </c>
      <c r="L29" s="232"/>
      <c r="M29" s="231">
        <v>1600</v>
      </c>
      <c r="N29" s="231"/>
      <c r="O29" s="231">
        <f t="shared" si="2"/>
        <v>1600</v>
      </c>
    </row>
    <row r="30" ht="18" customHeight="1" spans="1:15">
      <c r="A30" s="219" t="s">
        <v>61</v>
      </c>
      <c r="B30" s="218">
        <v>40</v>
      </c>
      <c r="C30" s="218"/>
      <c r="D30" s="218">
        <v>40</v>
      </c>
      <c r="E30" s="213">
        <f t="shared" si="0"/>
        <v>0</v>
      </c>
      <c r="F30" s="215"/>
      <c r="G30" s="215"/>
      <c r="H30" s="215">
        <f t="shared" si="3"/>
        <v>40</v>
      </c>
      <c r="I30" s="234">
        <v>233</v>
      </c>
      <c r="J30" s="72" t="s">
        <v>62</v>
      </c>
      <c r="K30" s="231">
        <v>120</v>
      </c>
      <c r="L30" s="232"/>
      <c r="M30" s="231">
        <v>120</v>
      </c>
      <c r="N30" s="231"/>
      <c r="O30" s="231">
        <f t="shared" si="2"/>
        <v>120</v>
      </c>
    </row>
    <row r="31" ht="18" customHeight="1" spans="1:15">
      <c r="A31" s="220" t="s">
        <v>63</v>
      </c>
      <c r="B31" s="218"/>
      <c r="C31" s="218"/>
      <c r="D31" s="218"/>
      <c r="E31" s="213">
        <f t="shared" si="0"/>
        <v>0</v>
      </c>
      <c r="F31" s="215"/>
      <c r="G31" s="215"/>
      <c r="H31" s="213">
        <f t="shared" si="3"/>
        <v>0</v>
      </c>
      <c r="I31" s="234"/>
      <c r="J31" s="235"/>
      <c r="K31" s="236"/>
      <c r="L31" s="232"/>
      <c r="M31" s="236"/>
      <c r="N31" s="232"/>
      <c r="O31" s="231">
        <f t="shared" si="2"/>
        <v>0</v>
      </c>
    </row>
    <row r="32" ht="20" customHeight="1" spans="1:15">
      <c r="A32" s="221" t="s">
        <v>64</v>
      </c>
      <c r="B32" s="222">
        <f>B6+B23</f>
        <v>60509</v>
      </c>
      <c r="C32" s="222"/>
      <c r="D32" s="222">
        <f>D6+D23</f>
        <v>60509</v>
      </c>
      <c r="E32" s="213">
        <f t="shared" si="0"/>
        <v>31886.2395</v>
      </c>
      <c r="F32" s="222">
        <f>F6+F23</f>
        <v>31886.2395</v>
      </c>
      <c r="G32" s="222">
        <f>G6+G23</f>
        <v>0</v>
      </c>
      <c r="H32" s="222">
        <f>H6+H23</f>
        <v>92395.2395</v>
      </c>
      <c r="I32" s="234"/>
      <c r="J32" s="235"/>
      <c r="K32" s="236"/>
      <c r="L32" s="232"/>
      <c r="M32" s="236"/>
      <c r="N32" s="232"/>
      <c r="O32" s="231">
        <f t="shared" si="2"/>
        <v>0</v>
      </c>
    </row>
    <row r="33" ht="20" customHeight="1" spans="1:15">
      <c r="A33" s="212" t="s">
        <v>65</v>
      </c>
      <c r="B33" s="213">
        <f>SUM(B34,B41,B77)</f>
        <v>488054.34</v>
      </c>
      <c r="C33" s="213">
        <f>SUM(C34,C41,C77)</f>
        <v>0</v>
      </c>
      <c r="D33" s="213">
        <f>SUM(D34,D41,D77)</f>
        <v>488054.34</v>
      </c>
      <c r="E33" s="213">
        <f t="shared" si="0"/>
        <v>41047</v>
      </c>
      <c r="F33" s="213">
        <f>SUM(F34,F41,F77)</f>
        <v>41047</v>
      </c>
      <c r="G33" s="213">
        <f>SUM(G34,G41,G77)</f>
        <v>0</v>
      </c>
      <c r="H33" s="213">
        <f t="shared" ref="H33:H96" si="4">D33+F33-G33</f>
        <v>529101.34</v>
      </c>
      <c r="I33" s="230"/>
      <c r="J33" s="56" t="s">
        <v>66</v>
      </c>
      <c r="K33" s="237">
        <f t="shared" ref="K33:N33" si="5">SUM(K6:K30)</f>
        <v>867997.770969</v>
      </c>
      <c r="L33" s="232"/>
      <c r="M33" s="237">
        <f t="shared" si="5"/>
        <v>867997.770969</v>
      </c>
      <c r="N33" s="237">
        <f t="shared" si="5"/>
        <v>24001.667489</v>
      </c>
      <c r="O33" s="231">
        <f t="shared" si="2"/>
        <v>891999.438458</v>
      </c>
    </row>
    <row r="34" s="130" customFormat="1" ht="20" customHeight="1" spans="1:17">
      <c r="A34" s="212" t="s">
        <v>67</v>
      </c>
      <c r="B34" s="213">
        <f>SUM(B35:B40)</f>
        <v>6646</v>
      </c>
      <c r="C34" s="213"/>
      <c r="D34" s="213">
        <f>SUM(D35:D40)</f>
        <v>6646</v>
      </c>
      <c r="E34" s="213">
        <f t="shared" si="0"/>
        <v>0</v>
      </c>
      <c r="F34" s="213"/>
      <c r="G34" s="213"/>
      <c r="H34" s="213">
        <f t="shared" si="4"/>
        <v>6646</v>
      </c>
      <c r="I34" s="230"/>
      <c r="J34" s="238"/>
      <c r="K34" s="239"/>
      <c r="L34" s="240"/>
      <c r="M34" s="239"/>
      <c r="N34" s="240"/>
      <c r="O34" s="231">
        <f t="shared" si="2"/>
        <v>0</v>
      </c>
      <c r="P34" s="128"/>
      <c r="Q34" s="128"/>
    </row>
    <row r="35" ht="20" customHeight="1" spans="1:15">
      <c r="A35" s="216" t="s">
        <v>68</v>
      </c>
      <c r="B35" s="215">
        <v>539</v>
      </c>
      <c r="C35" s="215"/>
      <c r="D35" s="215">
        <v>539</v>
      </c>
      <c r="E35" s="213">
        <f t="shared" si="0"/>
        <v>0</v>
      </c>
      <c r="F35" s="215"/>
      <c r="G35" s="215"/>
      <c r="H35" s="215">
        <f t="shared" si="4"/>
        <v>539</v>
      </c>
      <c r="I35" s="230">
        <v>230</v>
      </c>
      <c r="J35" s="72" t="s">
        <v>69</v>
      </c>
      <c r="K35" s="241">
        <f t="shared" ref="K35:N35" si="6">SUM(K36:K38)</f>
        <v>19907</v>
      </c>
      <c r="L35" s="232"/>
      <c r="M35" s="241">
        <f t="shared" si="6"/>
        <v>19907</v>
      </c>
      <c r="N35" s="241">
        <f t="shared" si="6"/>
        <v>0</v>
      </c>
      <c r="O35" s="231">
        <f t="shared" si="2"/>
        <v>19907</v>
      </c>
    </row>
    <row r="36" ht="27" customHeight="1" spans="1:15">
      <c r="A36" s="216" t="s">
        <v>70</v>
      </c>
      <c r="B36" s="223"/>
      <c r="C36" s="223"/>
      <c r="D36" s="223"/>
      <c r="E36" s="213">
        <f t="shared" si="0"/>
        <v>0</v>
      </c>
      <c r="F36" s="223"/>
      <c r="G36" s="223"/>
      <c r="H36" s="215">
        <f t="shared" si="4"/>
        <v>0</v>
      </c>
      <c r="I36" s="242"/>
      <c r="J36" s="72" t="s">
        <v>71</v>
      </c>
      <c r="K36" s="243">
        <v>559</v>
      </c>
      <c r="L36" s="232"/>
      <c r="M36" s="243">
        <v>559</v>
      </c>
      <c r="N36" s="232"/>
      <c r="O36" s="231">
        <f t="shared" si="2"/>
        <v>559</v>
      </c>
    </row>
    <row r="37" ht="20" customHeight="1" spans="1:15">
      <c r="A37" s="216" t="s">
        <v>72</v>
      </c>
      <c r="B37" s="215">
        <v>532</v>
      </c>
      <c r="C37" s="215"/>
      <c r="D37" s="215">
        <v>532</v>
      </c>
      <c r="E37" s="213">
        <f t="shared" si="0"/>
        <v>0</v>
      </c>
      <c r="F37" s="215"/>
      <c r="G37" s="215"/>
      <c r="H37" s="215">
        <f t="shared" si="4"/>
        <v>532</v>
      </c>
      <c r="I37" s="230"/>
      <c r="J37" s="72" t="s">
        <v>73</v>
      </c>
      <c r="K37" s="243"/>
      <c r="L37" s="232"/>
      <c r="M37" s="243"/>
      <c r="N37" s="232"/>
      <c r="O37" s="231">
        <f t="shared" si="2"/>
        <v>0</v>
      </c>
    </row>
    <row r="38" ht="20" customHeight="1" spans="1:15">
      <c r="A38" s="216" t="s">
        <v>74</v>
      </c>
      <c r="B38" s="215">
        <v>27</v>
      </c>
      <c r="C38" s="215"/>
      <c r="D38" s="215">
        <v>27</v>
      </c>
      <c r="E38" s="213">
        <f t="shared" si="0"/>
        <v>0</v>
      </c>
      <c r="F38" s="215"/>
      <c r="G38" s="215"/>
      <c r="H38" s="215">
        <f t="shared" si="4"/>
        <v>27</v>
      </c>
      <c r="I38" s="230"/>
      <c r="J38" s="72" t="s">
        <v>75</v>
      </c>
      <c r="K38" s="243">
        <v>19348</v>
      </c>
      <c r="L38" s="232"/>
      <c r="M38" s="243">
        <v>19348</v>
      </c>
      <c r="N38" s="232"/>
      <c r="O38" s="231">
        <f t="shared" si="2"/>
        <v>19348</v>
      </c>
    </row>
    <row r="39" ht="22.5" spans="1:15">
      <c r="A39" s="216" t="s">
        <v>76</v>
      </c>
      <c r="B39" s="215">
        <v>3680</v>
      </c>
      <c r="C39" s="215"/>
      <c r="D39" s="215">
        <v>3680</v>
      </c>
      <c r="E39" s="213">
        <f t="shared" ref="E39:E70" si="7">F39-G39</f>
        <v>0</v>
      </c>
      <c r="F39" s="215"/>
      <c r="G39" s="215"/>
      <c r="H39" s="215">
        <f t="shared" si="4"/>
        <v>3680</v>
      </c>
      <c r="I39" s="244"/>
      <c r="J39" s="72" t="s">
        <v>77</v>
      </c>
      <c r="K39" s="231">
        <v>1500</v>
      </c>
      <c r="L39" s="232"/>
      <c r="M39" s="231">
        <v>1500</v>
      </c>
      <c r="N39" s="232"/>
      <c r="O39" s="231">
        <f t="shared" ref="O39:O70" si="8">M39+N39</f>
        <v>1500</v>
      </c>
    </row>
    <row r="40" ht="27" customHeight="1" spans="1:15">
      <c r="A40" s="216" t="s">
        <v>78</v>
      </c>
      <c r="B40" s="215">
        <v>1868</v>
      </c>
      <c r="C40" s="215"/>
      <c r="D40" s="215">
        <v>1868</v>
      </c>
      <c r="E40" s="213">
        <f t="shared" si="7"/>
        <v>0</v>
      </c>
      <c r="F40" s="215"/>
      <c r="G40" s="215"/>
      <c r="H40" s="215">
        <f t="shared" si="4"/>
        <v>1868</v>
      </c>
      <c r="I40" s="230">
        <v>231</v>
      </c>
      <c r="J40" s="72" t="s">
        <v>79</v>
      </c>
      <c r="K40" s="243">
        <v>0</v>
      </c>
      <c r="L40" s="232"/>
      <c r="M40" s="243">
        <v>0</v>
      </c>
      <c r="N40" s="232"/>
      <c r="O40" s="231">
        <f t="shared" si="8"/>
        <v>0</v>
      </c>
    </row>
    <row r="41" ht="24" spans="1:15">
      <c r="A41" s="212" t="s">
        <v>80</v>
      </c>
      <c r="B41" s="213">
        <f>SUM(B42:B76)</f>
        <v>458425.34</v>
      </c>
      <c r="C41" s="213">
        <f>SUM(C42:C76)</f>
        <v>0</v>
      </c>
      <c r="D41" s="213">
        <f>SUM(D42:D76)</f>
        <v>458425.34</v>
      </c>
      <c r="E41" s="213">
        <f t="shared" si="7"/>
        <v>41047</v>
      </c>
      <c r="F41" s="213">
        <f>SUM(F42:F76)</f>
        <v>41047</v>
      </c>
      <c r="G41" s="213">
        <f>SUM(G42:G76)</f>
        <v>0</v>
      </c>
      <c r="H41" s="213">
        <f t="shared" si="4"/>
        <v>499472.34</v>
      </c>
      <c r="I41" s="213"/>
      <c r="J41" s="72" t="s">
        <v>81</v>
      </c>
      <c r="K41" s="243">
        <v>0</v>
      </c>
      <c r="L41" s="232"/>
      <c r="M41" s="243">
        <v>0</v>
      </c>
      <c r="N41" s="232"/>
      <c r="O41" s="231">
        <f t="shared" si="8"/>
        <v>0</v>
      </c>
    </row>
    <row r="42" ht="27" customHeight="1" spans="1:15">
      <c r="A42" s="216" t="s">
        <v>82</v>
      </c>
      <c r="B42" s="224"/>
      <c r="C42" s="224"/>
      <c r="D42" s="224"/>
      <c r="E42" s="213">
        <f t="shared" si="7"/>
        <v>0</v>
      </c>
      <c r="F42" s="224"/>
      <c r="G42" s="224"/>
      <c r="H42" s="213">
        <f t="shared" si="4"/>
        <v>0</v>
      </c>
      <c r="I42" s="245"/>
      <c r="J42" s="72" t="s">
        <v>83</v>
      </c>
      <c r="K42" s="243">
        <v>0</v>
      </c>
      <c r="L42" s="232"/>
      <c r="M42" s="243">
        <v>0</v>
      </c>
      <c r="N42" s="232"/>
      <c r="O42" s="231">
        <f t="shared" si="8"/>
        <v>0</v>
      </c>
    </row>
    <row r="43" ht="27" customHeight="1" spans="1:15">
      <c r="A43" s="216" t="s">
        <v>84</v>
      </c>
      <c r="B43" s="215">
        <v>71900</v>
      </c>
      <c r="C43" s="215"/>
      <c r="D43" s="215">
        <v>71900</v>
      </c>
      <c r="E43" s="213">
        <f t="shared" si="7"/>
        <v>4868</v>
      </c>
      <c r="F43" s="215">
        <v>4868</v>
      </c>
      <c r="G43" s="215"/>
      <c r="H43" s="213">
        <f t="shared" si="4"/>
        <v>76768</v>
      </c>
      <c r="I43" s="215"/>
      <c r="J43" s="72" t="s">
        <v>85</v>
      </c>
      <c r="K43" s="243">
        <v>0</v>
      </c>
      <c r="L43" s="232"/>
      <c r="M43" s="243">
        <v>0</v>
      </c>
      <c r="N43" s="232"/>
      <c r="O43" s="231">
        <f t="shared" si="8"/>
        <v>0</v>
      </c>
    </row>
    <row r="44" ht="27" customHeight="1" spans="1:15">
      <c r="A44" s="216" t="s">
        <v>86</v>
      </c>
      <c r="B44" s="215">
        <v>59276</v>
      </c>
      <c r="C44" s="215"/>
      <c r="D44" s="215">
        <v>59276</v>
      </c>
      <c r="E44" s="213">
        <f t="shared" si="7"/>
        <v>36082</v>
      </c>
      <c r="F44" s="215">
        <f>29400+5737+945</f>
        <v>36082</v>
      </c>
      <c r="G44" s="215"/>
      <c r="H44" s="213">
        <f t="shared" si="4"/>
        <v>95358</v>
      </c>
      <c r="I44" s="215"/>
      <c r="J44" s="72" t="s">
        <v>87</v>
      </c>
      <c r="K44" s="243">
        <v>0</v>
      </c>
      <c r="L44" s="232"/>
      <c r="M44" s="243">
        <v>0</v>
      </c>
      <c r="N44" s="232"/>
      <c r="O44" s="231">
        <f t="shared" si="8"/>
        <v>0</v>
      </c>
    </row>
    <row r="45" ht="27" customHeight="1" spans="1:15">
      <c r="A45" s="216" t="s">
        <v>88</v>
      </c>
      <c r="B45" s="215"/>
      <c r="C45" s="215"/>
      <c r="D45" s="215"/>
      <c r="E45" s="213">
        <f t="shared" si="7"/>
        <v>0</v>
      </c>
      <c r="F45" s="215"/>
      <c r="G45" s="215"/>
      <c r="H45" s="213">
        <f t="shared" si="4"/>
        <v>0</v>
      </c>
      <c r="I45" s="215"/>
      <c r="J45" s="235"/>
      <c r="K45" s="236"/>
      <c r="L45" s="232"/>
      <c r="M45" s="236"/>
      <c r="N45" s="232"/>
      <c r="O45" s="231">
        <f t="shared" si="8"/>
        <v>0</v>
      </c>
    </row>
    <row r="46" ht="27" customHeight="1" spans="1:15">
      <c r="A46" s="216" t="s">
        <v>89</v>
      </c>
      <c r="B46" s="215"/>
      <c r="C46" s="215"/>
      <c r="D46" s="215"/>
      <c r="E46" s="213">
        <f t="shared" si="7"/>
        <v>0</v>
      </c>
      <c r="F46" s="215"/>
      <c r="G46" s="215"/>
      <c r="H46" s="213">
        <f t="shared" si="4"/>
        <v>0</v>
      </c>
      <c r="I46" s="215"/>
      <c r="J46" s="235"/>
      <c r="K46" s="236"/>
      <c r="L46" s="232"/>
      <c r="M46" s="236"/>
      <c r="N46" s="232"/>
      <c r="O46" s="231">
        <f t="shared" si="8"/>
        <v>0</v>
      </c>
    </row>
    <row r="47" ht="27" customHeight="1" spans="1:15">
      <c r="A47" s="216" t="s">
        <v>90</v>
      </c>
      <c r="B47" s="215">
        <v>3774</v>
      </c>
      <c r="C47" s="215"/>
      <c r="D47" s="215">
        <v>3774</v>
      </c>
      <c r="E47" s="213">
        <f t="shared" si="7"/>
        <v>0</v>
      </c>
      <c r="F47" s="215"/>
      <c r="G47" s="215"/>
      <c r="H47" s="213">
        <f t="shared" si="4"/>
        <v>3774</v>
      </c>
      <c r="I47" s="215"/>
      <c r="J47" s="235"/>
      <c r="K47" s="236"/>
      <c r="L47" s="232"/>
      <c r="M47" s="236"/>
      <c r="N47" s="232"/>
      <c r="O47" s="231">
        <f t="shared" si="8"/>
        <v>0</v>
      </c>
    </row>
    <row r="48" ht="27" customHeight="1" spans="1:15">
      <c r="A48" s="216" t="s">
        <v>91</v>
      </c>
      <c r="B48" s="215"/>
      <c r="C48" s="215"/>
      <c r="D48" s="215"/>
      <c r="E48" s="213">
        <f t="shared" si="7"/>
        <v>0</v>
      </c>
      <c r="F48" s="215"/>
      <c r="G48" s="215"/>
      <c r="H48" s="213">
        <f t="shared" si="4"/>
        <v>0</v>
      </c>
      <c r="I48" s="215"/>
      <c r="J48" s="72"/>
      <c r="K48" s="243">
        <v>0</v>
      </c>
      <c r="L48" s="232"/>
      <c r="M48" s="243">
        <v>0</v>
      </c>
      <c r="N48" s="232"/>
      <c r="O48" s="231">
        <f t="shared" si="8"/>
        <v>0</v>
      </c>
    </row>
    <row r="49" ht="27" customHeight="1" spans="1:15">
      <c r="A49" s="216" t="s">
        <v>92</v>
      </c>
      <c r="B49" s="215">
        <v>1656</v>
      </c>
      <c r="C49" s="215"/>
      <c r="D49" s="215">
        <v>1656</v>
      </c>
      <c r="E49" s="213">
        <f t="shared" si="7"/>
        <v>0</v>
      </c>
      <c r="F49" s="215"/>
      <c r="G49" s="215"/>
      <c r="H49" s="213">
        <f t="shared" si="4"/>
        <v>1656</v>
      </c>
      <c r="I49" s="215"/>
      <c r="J49" s="72"/>
      <c r="K49" s="243">
        <v>0</v>
      </c>
      <c r="L49" s="232"/>
      <c r="M49" s="243">
        <v>0</v>
      </c>
      <c r="N49" s="232"/>
      <c r="O49" s="231">
        <f t="shared" si="8"/>
        <v>0</v>
      </c>
    </row>
    <row r="50" ht="27" customHeight="1" spans="1:15">
      <c r="A50" s="216" t="s">
        <v>93</v>
      </c>
      <c r="B50" s="215">
        <v>26531</v>
      </c>
      <c r="C50" s="215"/>
      <c r="D50" s="215">
        <v>26531</v>
      </c>
      <c r="E50" s="213">
        <f t="shared" si="7"/>
        <v>0</v>
      </c>
      <c r="F50" s="215"/>
      <c r="G50" s="215"/>
      <c r="H50" s="213">
        <f t="shared" si="4"/>
        <v>26531</v>
      </c>
      <c r="I50" s="215"/>
      <c r="J50" s="72"/>
      <c r="K50" s="243">
        <v>0</v>
      </c>
      <c r="L50" s="232"/>
      <c r="M50" s="243">
        <v>0</v>
      </c>
      <c r="N50" s="232"/>
      <c r="O50" s="231">
        <f t="shared" si="8"/>
        <v>0</v>
      </c>
    </row>
    <row r="51" ht="27" customHeight="1" spans="1:15">
      <c r="A51" s="216" t="s">
        <v>94</v>
      </c>
      <c r="B51" s="215">
        <v>1000</v>
      </c>
      <c r="C51" s="215"/>
      <c r="D51" s="215">
        <v>1000</v>
      </c>
      <c r="E51" s="213">
        <f t="shared" si="7"/>
        <v>0</v>
      </c>
      <c r="F51" s="215"/>
      <c r="G51" s="215"/>
      <c r="H51" s="213">
        <f t="shared" si="4"/>
        <v>1000</v>
      </c>
      <c r="I51" s="215"/>
      <c r="J51" s="72"/>
      <c r="K51" s="243">
        <v>0</v>
      </c>
      <c r="L51" s="232"/>
      <c r="M51" s="243">
        <v>0</v>
      </c>
      <c r="N51" s="232"/>
      <c r="O51" s="231">
        <f t="shared" si="8"/>
        <v>0</v>
      </c>
    </row>
    <row r="52" ht="27" customHeight="1" spans="1:15">
      <c r="A52" s="216" t="s">
        <v>95</v>
      </c>
      <c r="B52" s="215"/>
      <c r="C52" s="215"/>
      <c r="D52" s="215"/>
      <c r="E52" s="213">
        <f t="shared" si="7"/>
        <v>0</v>
      </c>
      <c r="F52" s="215"/>
      <c r="G52" s="215"/>
      <c r="H52" s="213">
        <f t="shared" si="4"/>
        <v>0</v>
      </c>
      <c r="I52" s="215"/>
      <c r="J52" s="72"/>
      <c r="K52" s="243">
        <v>0</v>
      </c>
      <c r="L52" s="232"/>
      <c r="M52" s="243">
        <v>0</v>
      </c>
      <c r="N52" s="232"/>
      <c r="O52" s="231">
        <f t="shared" si="8"/>
        <v>0</v>
      </c>
    </row>
    <row r="53" ht="27" customHeight="1" spans="1:15">
      <c r="A53" s="216" t="s">
        <v>96</v>
      </c>
      <c r="B53" s="215">
        <v>520</v>
      </c>
      <c r="C53" s="215"/>
      <c r="D53" s="215">
        <v>520</v>
      </c>
      <c r="E53" s="213">
        <f t="shared" si="7"/>
        <v>97</v>
      </c>
      <c r="F53" s="215">
        <v>97</v>
      </c>
      <c r="G53" s="215"/>
      <c r="H53" s="213">
        <f t="shared" si="4"/>
        <v>617</v>
      </c>
      <c r="I53" s="215"/>
      <c r="J53" s="72"/>
      <c r="K53" s="243">
        <v>0</v>
      </c>
      <c r="L53" s="232"/>
      <c r="M53" s="243">
        <v>0</v>
      </c>
      <c r="N53" s="232"/>
      <c r="O53" s="231">
        <f t="shared" si="8"/>
        <v>0</v>
      </c>
    </row>
    <row r="54" ht="27" customHeight="1" spans="1:15">
      <c r="A54" s="216" t="s">
        <v>97</v>
      </c>
      <c r="B54" s="215">
        <v>2015</v>
      </c>
      <c r="C54" s="215"/>
      <c r="D54" s="215">
        <v>2015</v>
      </c>
      <c r="E54" s="213">
        <f t="shared" si="7"/>
        <v>0</v>
      </c>
      <c r="F54" s="215"/>
      <c r="G54" s="215"/>
      <c r="H54" s="213">
        <f t="shared" si="4"/>
        <v>2015</v>
      </c>
      <c r="I54" s="215"/>
      <c r="J54" s="72"/>
      <c r="K54" s="243">
        <v>0</v>
      </c>
      <c r="L54" s="232"/>
      <c r="M54" s="243">
        <v>0</v>
      </c>
      <c r="N54" s="232"/>
      <c r="O54" s="231">
        <f t="shared" si="8"/>
        <v>0</v>
      </c>
    </row>
    <row r="55" ht="27" customHeight="1" spans="1:15">
      <c r="A55" s="216" t="s">
        <v>98</v>
      </c>
      <c r="B55" s="215"/>
      <c r="C55" s="215"/>
      <c r="D55" s="215"/>
      <c r="E55" s="213">
        <f t="shared" si="7"/>
        <v>0</v>
      </c>
      <c r="F55" s="215"/>
      <c r="G55" s="215"/>
      <c r="H55" s="213">
        <f t="shared" si="4"/>
        <v>0</v>
      </c>
      <c r="I55" s="215"/>
      <c r="J55" s="72"/>
      <c r="K55" s="243">
        <v>0</v>
      </c>
      <c r="L55" s="232"/>
      <c r="M55" s="243">
        <v>0</v>
      </c>
      <c r="N55" s="232"/>
      <c r="O55" s="231">
        <f t="shared" si="8"/>
        <v>0</v>
      </c>
    </row>
    <row r="56" ht="27" customHeight="1" spans="1:15">
      <c r="A56" s="216" t="s">
        <v>99</v>
      </c>
      <c r="B56" s="215"/>
      <c r="C56" s="215"/>
      <c r="D56" s="215"/>
      <c r="E56" s="213">
        <f t="shared" si="7"/>
        <v>0</v>
      </c>
      <c r="F56" s="215"/>
      <c r="G56" s="215"/>
      <c r="H56" s="213">
        <f t="shared" si="4"/>
        <v>0</v>
      </c>
      <c r="I56" s="215"/>
      <c r="J56" s="72"/>
      <c r="K56" s="243">
        <v>0</v>
      </c>
      <c r="L56" s="232"/>
      <c r="M56" s="243">
        <v>0</v>
      </c>
      <c r="N56" s="232"/>
      <c r="O56" s="231">
        <f t="shared" si="8"/>
        <v>0</v>
      </c>
    </row>
    <row r="57" ht="27" customHeight="1" spans="1:15">
      <c r="A57" s="216" t="s">
        <v>100</v>
      </c>
      <c r="B57" s="215"/>
      <c r="C57" s="215"/>
      <c r="D57" s="215"/>
      <c r="E57" s="213">
        <f t="shared" si="7"/>
        <v>0</v>
      </c>
      <c r="F57" s="215"/>
      <c r="G57" s="215"/>
      <c r="H57" s="213">
        <f t="shared" si="4"/>
        <v>0</v>
      </c>
      <c r="I57" s="215"/>
      <c r="J57" s="72"/>
      <c r="K57" s="243">
        <v>0</v>
      </c>
      <c r="L57" s="232"/>
      <c r="M57" s="243">
        <v>0</v>
      </c>
      <c r="N57" s="232"/>
      <c r="O57" s="231">
        <f t="shared" si="8"/>
        <v>0</v>
      </c>
    </row>
    <row r="58" ht="27" customHeight="1" spans="1:15">
      <c r="A58" s="216" t="s">
        <v>101</v>
      </c>
      <c r="B58" s="215">
        <v>305</v>
      </c>
      <c r="C58" s="215"/>
      <c r="D58" s="215">
        <v>305</v>
      </c>
      <c r="E58" s="213">
        <f t="shared" si="7"/>
        <v>0</v>
      </c>
      <c r="F58" s="215"/>
      <c r="G58" s="215"/>
      <c r="H58" s="213">
        <f t="shared" si="4"/>
        <v>305</v>
      </c>
      <c r="I58" s="215"/>
      <c r="J58" s="72"/>
      <c r="K58" s="243">
        <v>0</v>
      </c>
      <c r="L58" s="232"/>
      <c r="M58" s="243">
        <v>0</v>
      </c>
      <c r="N58" s="232"/>
      <c r="O58" s="231">
        <f t="shared" si="8"/>
        <v>0</v>
      </c>
    </row>
    <row r="59" ht="27" customHeight="1" spans="1:15">
      <c r="A59" s="216" t="s">
        <v>102</v>
      </c>
      <c r="B59" s="215">
        <v>40727.53</v>
      </c>
      <c r="C59" s="215"/>
      <c r="D59" s="215">
        <v>40727.53</v>
      </c>
      <c r="E59" s="213">
        <f t="shared" si="7"/>
        <v>0</v>
      </c>
      <c r="F59" s="215"/>
      <c r="G59" s="215"/>
      <c r="H59" s="213">
        <f t="shared" si="4"/>
        <v>40727.53</v>
      </c>
      <c r="I59" s="215"/>
      <c r="J59" s="72"/>
      <c r="K59" s="243">
        <v>0</v>
      </c>
      <c r="L59" s="232"/>
      <c r="M59" s="243">
        <v>0</v>
      </c>
      <c r="N59" s="232"/>
      <c r="O59" s="231">
        <f t="shared" si="8"/>
        <v>0</v>
      </c>
    </row>
    <row r="60" ht="27" customHeight="1" spans="1:15">
      <c r="A60" s="216" t="s">
        <v>103</v>
      </c>
      <c r="B60" s="215"/>
      <c r="C60" s="215"/>
      <c r="D60" s="215"/>
      <c r="E60" s="213">
        <f t="shared" si="7"/>
        <v>0</v>
      </c>
      <c r="F60" s="215"/>
      <c r="G60" s="215"/>
      <c r="H60" s="213">
        <f t="shared" si="4"/>
        <v>0</v>
      </c>
      <c r="I60" s="215"/>
      <c r="J60" s="72"/>
      <c r="K60" s="243">
        <v>0</v>
      </c>
      <c r="L60" s="232"/>
      <c r="M60" s="243">
        <v>0</v>
      </c>
      <c r="N60" s="232"/>
      <c r="O60" s="231">
        <f t="shared" si="8"/>
        <v>0</v>
      </c>
    </row>
    <row r="61" ht="27" customHeight="1" spans="1:15">
      <c r="A61" s="216" t="s">
        <v>104</v>
      </c>
      <c r="B61" s="215">
        <v>357.34</v>
      </c>
      <c r="C61" s="215"/>
      <c r="D61" s="215">
        <v>357.34</v>
      </c>
      <c r="E61" s="213">
        <f t="shared" si="7"/>
        <v>0</v>
      </c>
      <c r="F61" s="215"/>
      <c r="G61" s="215"/>
      <c r="H61" s="213">
        <f t="shared" si="4"/>
        <v>357.34</v>
      </c>
      <c r="I61" s="215"/>
      <c r="J61" s="72"/>
      <c r="K61" s="243">
        <v>0</v>
      </c>
      <c r="L61" s="232"/>
      <c r="M61" s="243">
        <v>0</v>
      </c>
      <c r="N61" s="232"/>
      <c r="O61" s="231">
        <f t="shared" si="8"/>
        <v>0</v>
      </c>
    </row>
    <row r="62" ht="27" customHeight="1" spans="1:15">
      <c r="A62" s="216" t="s">
        <v>105</v>
      </c>
      <c r="B62" s="215">
        <f>80970.9-6646</f>
        <v>74324.9</v>
      </c>
      <c r="C62" s="215"/>
      <c r="D62" s="215">
        <f>80970.9-6646</f>
        <v>74324.9</v>
      </c>
      <c r="E62" s="213">
        <f t="shared" si="7"/>
        <v>0</v>
      </c>
      <c r="F62" s="215"/>
      <c r="G62" s="215"/>
      <c r="H62" s="213">
        <f t="shared" si="4"/>
        <v>74324.9</v>
      </c>
      <c r="I62" s="215"/>
      <c r="J62" s="72"/>
      <c r="K62" s="243">
        <v>0</v>
      </c>
      <c r="L62" s="232"/>
      <c r="M62" s="243">
        <v>0</v>
      </c>
      <c r="N62" s="232"/>
      <c r="O62" s="231">
        <f t="shared" si="8"/>
        <v>0</v>
      </c>
    </row>
    <row r="63" ht="27" customHeight="1" spans="1:15">
      <c r="A63" s="216" t="s">
        <v>106</v>
      </c>
      <c r="B63" s="215">
        <f>38792.75+68098-22324.66</f>
        <v>84566.09</v>
      </c>
      <c r="C63" s="215"/>
      <c r="D63" s="215">
        <f>38792.75+68098-22324.66</f>
        <v>84566.09</v>
      </c>
      <c r="E63" s="213">
        <f t="shared" si="7"/>
        <v>0</v>
      </c>
      <c r="F63" s="215"/>
      <c r="G63" s="215"/>
      <c r="H63" s="213">
        <f t="shared" si="4"/>
        <v>84566.09</v>
      </c>
      <c r="I63" s="215"/>
      <c r="J63" s="72"/>
      <c r="K63" s="243">
        <v>0</v>
      </c>
      <c r="L63" s="232"/>
      <c r="M63" s="243">
        <v>0</v>
      </c>
      <c r="N63" s="232"/>
      <c r="O63" s="231">
        <f t="shared" si="8"/>
        <v>0</v>
      </c>
    </row>
    <row r="64" ht="27" customHeight="1" spans="1:15">
      <c r="A64" s="216" t="s">
        <v>107</v>
      </c>
      <c r="B64" s="215"/>
      <c r="C64" s="215"/>
      <c r="D64" s="215"/>
      <c r="E64" s="213">
        <f t="shared" si="7"/>
        <v>0</v>
      </c>
      <c r="F64" s="215"/>
      <c r="G64" s="215"/>
      <c r="H64" s="213">
        <f t="shared" si="4"/>
        <v>0</v>
      </c>
      <c r="I64" s="215"/>
      <c r="J64" s="72"/>
      <c r="K64" s="243">
        <v>0</v>
      </c>
      <c r="L64" s="232"/>
      <c r="M64" s="243">
        <v>0</v>
      </c>
      <c r="N64" s="232"/>
      <c r="O64" s="231">
        <f t="shared" si="8"/>
        <v>0</v>
      </c>
    </row>
    <row r="65" ht="27" customHeight="1" spans="1:15">
      <c r="A65" s="216" t="s">
        <v>108</v>
      </c>
      <c r="B65" s="215"/>
      <c r="C65" s="215"/>
      <c r="D65" s="215"/>
      <c r="E65" s="213">
        <f t="shared" si="7"/>
        <v>0</v>
      </c>
      <c r="F65" s="215"/>
      <c r="G65" s="215"/>
      <c r="H65" s="213">
        <f t="shared" si="4"/>
        <v>0</v>
      </c>
      <c r="I65" s="215"/>
      <c r="J65" s="72"/>
      <c r="K65" s="243">
        <v>0</v>
      </c>
      <c r="L65" s="232"/>
      <c r="M65" s="243">
        <v>0</v>
      </c>
      <c r="N65" s="232"/>
      <c r="O65" s="231">
        <f t="shared" si="8"/>
        <v>0</v>
      </c>
    </row>
    <row r="66" ht="27" customHeight="1" spans="1:15">
      <c r="A66" s="216" t="s">
        <v>109</v>
      </c>
      <c r="B66" s="215">
        <v>82011.84</v>
      </c>
      <c r="C66" s="215"/>
      <c r="D66" s="215">
        <v>82011.84</v>
      </c>
      <c r="E66" s="213">
        <f t="shared" si="7"/>
        <v>0</v>
      </c>
      <c r="F66" s="215"/>
      <c r="G66" s="215"/>
      <c r="H66" s="213">
        <f t="shared" si="4"/>
        <v>82011.84</v>
      </c>
      <c r="I66" s="215"/>
      <c r="J66" s="72"/>
      <c r="K66" s="243">
        <v>0</v>
      </c>
      <c r="L66" s="232"/>
      <c r="M66" s="243">
        <v>0</v>
      </c>
      <c r="N66" s="232"/>
      <c r="O66" s="231">
        <f t="shared" si="8"/>
        <v>0</v>
      </c>
    </row>
    <row r="67" ht="27" customHeight="1" spans="1:15">
      <c r="A67" s="216" t="s">
        <v>110</v>
      </c>
      <c r="B67" s="215">
        <v>2260.9</v>
      </c>
      <c r="C67" s="215"/>
      <c r="D67" s="215">
        <v>2260.9</v>
      </c>
      <c r="E67" s="213">
        <f t="shared" si="7"/>
        <v>0</v>
      </c>
      <c r="F67" s="215"/>
      <c r="G67" s="215"/>
      <c r="H67" s="213">
        <f t="shared" si="4"/>
        <v>2260.9</v>
      </c>
      <c r="I67" s="215"/>
      <c r="J67" s="72"/>
      <c r="K67" s="243">
        <v>0</v>
      </c>
      <c r="L67" s="232"/>
      <c r="M67" s="243">
        <v>0</v>
      </c>
      <c r="N67" s="232"/>
      <c r="O67" s="231">
        <f t="shared" si="8"/>
        <v>0</v>
      </c>
    </row>
    <row r="68" ht="27" customHeight="1" spans="1:15">
      <c r="A68" s="216" t="s">
        <v>111</v>
      </c>
      <c r="B68" s="215"/>
      <c r="C68" s="215"/>
      <c r="D68" s="215"/>
      <c r="E68" s="213">
        <f t="shared" si="7"/>
        <v>0</v>
      </c>
      <c r="F68" s="215"/>
      <c r="G68" s="215"/>
      <c r="H68" s="213">
        <f t="shared" si="4"/>
        <v>0</v>
      </c>
      <c r="I68" s="215"/>
      <c r="J68" s="72"/>
      <c r="K68" s="255">
        <v>0</v>
      </c>
      <c r="L68" s="232"/>
      <c r="M68" s="255">
        <v>0</v>
      </c>
      <c r="N68" s="232"/>
      <c r="O68" s="231">
        <f t="shared" si="8"/>
        <v>0</v>
      </c>
    </row>
    <row r="69" ht="27" customHeight="1" spans="1:15">
      <c r="A69" s="216" t="s">
        <v>112</v>
      </c>
      <c r="B69" s="215"/>
      <c r="C69" s="215"/>
      <c r="D69" s="215"/>
      <c r="E69" s="213">
        <f t="shared" si="7"/>
        <v>0</v>
      </c>
      <c r="F69" s="215"/>
      <c r="G69" s="215"/>
      <c r="H69" s="213">
        <f t="shared" si="4"/>
        <v>0</v>
      </c>
      <c r="I69" s="215"/>
      <c r="J69" s="56"/>
      <c r="K69" s="243">
        <v>0</v>
      </c>
      <c r="L69" s="232"/>
      <c r="M69" s="243">
        <v>0</v>
      </c>
      <c r="N69" s="232"/>
      <c r="O69" s="231">
        <f t="shared" si="8"/>
        <v>0</v>
      </c>
    </row>
    <row r="70" ht="27" customHeight="1" spans="1:15">
      <c r="A70" s="216" t="s">
        <v>113</v>
      </c>
      <c r="B70" s="215"/>
      <c r="C70" s="215"/>
      <c r="D70" s="215"/>
      <c r="E70" s="213">
        <f t="shared" si="7"/>
        <v>0</v>
      </c>
      <c r="F70" s="215"/>
      <c r="G70" s="215"/>
      <c r="H70" s="213">
        <f t="shared" si="4"/>
        <v>0</v>
      </c>
      <c r="I70" s="215"/>
      <c r="J70" s="235"/>
      <c r="K70" s="255">
        <v>0</v>
      </c>
      <c r="L70" s="232"/>
      <c r="M70" s="255">
        <v>0</v>
      </c>
      <c r="N70" s="232"/>
      <c r="O70" s="231">
        <f t="shared" si="8"/>
        <v>0</v>
      </c>
    </row>
    <row r="71" ht="27" customHeight="1" spans="1:15">
      <c r="A71" s="216" t="s">
        <v>114</v>
      </c>
      <c r="B71" s="215"/>
      <c r="C71" s="215"/>
      <c r="D71" s="215"/>
      <c r="E71" s="213">
        <f t="shared" ref="E71:E102" si="9">F71-G71</f>
        <v>0</v>
      </c>
      <c r="F71" s="215"/>
      <c r="G71" s="215"/>
      <c r="H71" s="213">
        <f t="shared" si="4"/>
        <v>0</v>
      </c>
      <c r="I71" s="215"/>
      <c r="J71" s="235"/>
      <c r="K71" s="256">
        <v>0</v>
      </c>
      <c r="L71" s="232"/>
      <c r="M71" s="256">
        <v>0</v>
      </c>
      <c r="N71" s="232"/>
      <c r="O71" s="231">
        <f t="shared" ref="O71:O107" si="10">M71+N71</f>
        <v>0</v>
      </c>
    </row>
    <row r="72" ht="27" customHeight="1" spans="1:15">
      <c r="A72" s="216" t="s">
        <v>115</v>
      </c>
      <c r="B72" s="215">
        <v>186.68</v>
      </c>
      <c r="C72" s="215"/>
      <c r="D72" s="215">
        <v>186.68</v>
      </c>
      <c r="E72" s="213">
        <f t="shared" si="9"/>
        <v>0</v>
      </c>
      <c r="F72" s="215"/>
      <c r="G72" s="215"/>
      <c r="H72" s="213">
        <f t="shared" si="4"/>
        <v>186.68</v>
      </c>
      <c r="I72" s="215"/>
      <c r="J72" s="235"/>
      <c r="K72" s="256">
        <v>0</v>
      </c>
      <c r="L72" s="232"/>
      <c r="M72" s="256">
        <v>0</v>
      </c>
      <c r="N72" s="232"/>
      <c r="O72" s="231">
        <f t="shared" si="10"/>
        <v>0</v>
      </c>
    </row>
    <row r="73" ht="27" customHeight="1" spans="1:15">
      <c r="A73" s="216" t="s">
        <v>116</v>
      </c>
      <c r="B73" s="215"/>
      <c r="C73" s="215"/>
      <c r="D73" s="215"/>
      <c r="E73" s="213">
        <f t="shared" si="9"/>
        <v>0</v>
      </c>
      <c r="F73" s="215"/>
      <c r="G73" s="215"/>
      <c r="H73" s="213">
        <f t="shared" si="4"/>
        <v>0</v>
      </c>
      <c r="I73" s="215"/>
      <c r="J73" s="235"/>
      <c r="K73" s="256">
        <v>0</v>
      </c>
      <c r="L73" s="232"/>
      <c r="M73" s="256">
        <v>0</v>
      </c>
      <c r="N73" s="232"/>
      <c r="O73" s="231">
        <f t="shared" si="10"/>
        <v>0</v>
      </c>
    </row>
    <row r="74" ht="27" customHeight="1" spans="1:15">
      <c r="A74" s="216" t="s">
        <v>117</v>
      </c>
      <c r="B74" s="215"/>
      <c r="C74" s="215"/>
      <c r="D74" s="215"/>
      <c r="E74" s="213">
        <f t="shared" si="9"/>
        <v>0</v>
      </c>
      <c r="F74" s="215"/>
      <c r="G74" s="215"/>
      <c r="H74" s="213">
        <f t="shared" si="4"/>
        <v>0</v>
      </c>
      <c r="I74" s="215"/>
      <c r="J74" s="235"/>
      <c r="K74" s="256">
        <v>0</v>
      </c>
      <c r="L74" s="232"/>
      <c r="M74" s="256">
        <v>0</v>
      </c>
      <c r="N74" s="232"/>
      <c r="O74" s="231">
        <f t="shared" si="10"/>
        <v>0</v>
      </c>
    </row>
    <row r="75" ht="27" customHeight="1" spans="1:15">
      <c r="A75" s="216" t="s">
        <v>118</v>
      </c>
      <c r="B75" s="215"/>
      <c r="C75" s="215"/>
      <c r="D75" s="215"/>
      <c r="E75" s="213">
        <f t="shared" si="9"/>
        <v>0</v>
      </c>
      <c r="F75" s="215"/>
      <c r="G75" s="215"/>
      <c r="H75" s="213">
        <f t="shared" si="4"/>
        <v>0</v>
      </c>
      <c r="I75" s="215"/>
      <c r="J75" s="235"/>
      <c r="K75" s="256">
        <v>0</v>
      </c>
      <c r="L75" s="232"/>
      <c r="M75" s="256">
        <v>0</v>
      </c>
      <c r="N75" s="232"/>
      <c r="O75" s="231">
        <f t="shared" si="10"/>
        <v>0</v>
      </c>
    </row>
    <row r="76" ht="24" customHeight="1" spans="1:15">
      <c r="A76" s="216" t="s">
        <v>119</v>
      </c>
      <c r="B76" s="215">
        <f>6833+180+0.06</f>
        <v>7013.06</v>
      </c>
      <c r="C76" s="215"/>
      <c r="D76" s="215">
        <f>6833+180+0.06</f>
        <v>7013.06</v>
      </c>
      <c r="E76" s="213">
        <f t="shared" si="9"/>
        <v>0</v>
      </c>
      <c r="F76" s="215"/>
      <c r="G76" s="215"/>
      <c r="H76" s="213">
        <f t="shared" si="4"/>
        <v>7013.06</v>
      </c>
      <c r="I76" s="215"/>
      <c r="J76" s="235"/>
      <c r="K76" s="257">
        <v>0</v>
      </c>
      <c r="L76" s="232"/>
      <c r="M76" s="257">
        <v>0</v>
      </c>
      <c r="N76" s="232"/>
      <c r="O76" s="231">
        <f t="shared" si="10"/>
        <v>0</v>
      </c>
    </row>
    <row r="77" ht="23" customHeight="1" spans="1:15">
      <c r="A77" s="246" t="s">
        <v>120</v>
      </c>
      <c r="B77" s="213">
        <f>SUM(B78:B98)</f>
        <v>22983</v>
      </c>
      <c r="C77" s="213">
        <f>SUM(C78:C98)</f>
        <v>0</v>
      </c>
      <c r="D77" s="213">
        <f>SUM(D78:D98)</f>
        <v>22983</v>
      </c>
      <c r="E77" s="213">
        <f t="shared" si="9"/>
        <v>0</v>
      </c>
      <c r="F77" s="213">
        <f>SUM(F78:F98)</f>
        <v>0</v>
      </c>
      <c r="G77" s="213">
        <f>SUM(G78:G98)</f>
        <v>0</v>
      </c>
      <c r="H77" s="213">
        <f t="shared" si="4"/>
        <v>22983</v>
      </c>
      <c r="I77" s="213"/>
      <c r="J77" s="235"/>
      <c r="K77" s="257">
        <v>0</v>
      </c>
      <c r="L77" s="232"/>
      <c r="M77" s="257">
        <v>0</v>
      </c>
      <c r="N77" s="232"/>
      <c r="O77" s="231">
        <f t="shared" si="10"/>
        <v>0</v>
      </c>
    </row>
    <row r="78" ht="15" customHeight="1" spans="1:15">
      <c r="A78" s="247" t="s">
        <v>121</v>
      </c>
      <c r="B78" s="248">
        <v>1324.24</v>
      </c>
      <c r="C78" s="248"/>
      <c r="D78" s="248">
        <v>1324.24</v>
      </c>
      <c r="E78" s="213">
        <f t="shared" si="9"/>
        <v>0</v>
      </c>
      <c r="F78" s="248"/>
      <c r="G78" s="248"/>
      <c r="H78" s="213">
        <f t="shared" si="4"/>
        <v>1324.24</v>
      </c>
      <c r="I78" s="248"/>
      <c r="J78" s="235"/>
      <c r="K78" s="257">
        <v>0</v>
      </c>
      <c r="L78" s="232"/>
      <c r="M78" s="257">
        <v>0</v>
      </c>
      <c r="N78" s="232"/>
      <c r="O78" s="231">
        <f t="shared" si="10"/>
        <v>0</v>
      </c>
    </row>
    <row r="79" ht="15" customHeight="1" spans="1:15">
      <c r="A79" s="247" t="s">
        <v>122</v>
      </c>
      <c r="B79" s="249"/>
      <c r="C79" s="249"/>
      <c r="D79" s="249"/>
      <c r="E79" s="213">
        <f t="shared" si="9"/>
        <v>0</v>
      </c>
      <c r="F79" s="249"/>
      <c r="G79" s="249"/>
      <c r="H79" s="213">
        <f t="shared" si="4"/>
        <v>0</v>
      </c>
      <c r="I79" s="258"/>
      <c r="J79" s="235"/>
      <c r="K79" s="257">
        <v>0</v>
      </c>
      <c r="L79" s="232"/>
      <c r="M79" s="257">
        <v>0</v>
      </c>
      <c r="N79" s="232"/>
      <c r="O79" s="231">
        <f t="shared" si="10"/>
        <v>0</v>
      </c>
    </row>
    <row r="80" ht="15" customHeight="1" spans="1:15">
      <c r="A80" s="247" t="s">
        <v>123</v>
      </c>
      <c r="B80" s="249"/>
      <c r="C80" s="249"/>
      <c r="D80" s="249"/>
      <c r="E80" s="213">
        <f t="shared" si="9"/>
        <v>0</v>
      </c>
      <c r="F80" s="249"/>
      <c r="G80" s="249"/>
      <c r="H80" s="213">
        <f t="shared" si="4"/>
        <v>0</v>
      </c>
      <c r="I80" s="258"/>
      <c r="J80" s="235"/>
      <c r="K80" s="257">
        <v>0</v>
      </c>
      <c r="L80" s="232"/>
      <c r="M80" s="257">
        <v>0</v>
      </c>
      <c r="N80" s="232"/>
      <c r="O80" s="231">
        <f t="shared" si="10"/>
        <v>0</v>
      </c>
    </row>
    <row r="81" ht="15" customHeight="1" spans="1:15">
      <c r="A81" s="247" t="s">
        <v>124</v>
      </c>
      <c r="B81" s="249"/>
      <c r="C81" s="249"/>
      <c r="D81" s="249"/>
      <c r="E81" s="213">
        <f t="shared" si="9"/>
        <v>0</v>
      </c>
      <c r="F81" s="249"/>
      <c r="G81" s="249"/>
      <c r="H81" s="213">
        <f t="shared" si="4"/>
        <v>0</v>
      </c>
      <c r="I81" s="258"/>
      <c r="J81" s="235"/>
      <c r="K81" s="257">
        <v>0</v>
      </c>
      <c r="L81" s="232"/>
      <c r="M81" s="257">
        <v>0</v>
      </c>
      <c r="N81" s="232"/>
      <c r="O81" s="231">
        <f t="shared" si="10"/>
        <v>0</v>
      </c>
    </row>
    <row r="82" ht="15" customHeight="1" spans="1:15">
      <c r="A82" s="247" t="s">
        <v>125</v>
      </c>
      <c r="B82" s="249"/>
      <c r="C82" s="249"/>
      <c r="D82" s="249"/>
      <c r="E82" s="213">
        <f t="shared" si="9"/>
        <v>0</v>
      </c>
      <c r="F82" s="249"/>
      <c r="G82" s="249"/>
      <c r="H82" s="213">
        <f t="shared" si="4"/>
        <v>0</v>
      </c>
      <c r="I82" s="258"/>
      <c r="J82" s="235"/>
      <c r="K82" s="257">
        <v>0</v>
      </c>
      <c r="L82" s="232"/>
      <c r="M82" s="257">
        <v>0</v>
      </c>
      <c r="N82" s="232"/>
      <c r="O82" s="231">
        <f t="shared" si="10"/>
        <v>0</v>
      </c>
    </row>
    <row r="83" ht="15" customHeight="1" spans="1:15">
      <c r="A83" s="247" t="s">
        <v>126</v>
      </c>
      <c r="B83" s="249"/>
      <c r="C83" s="249"/>
      <c r="D83" s="249"/>
      <c r="E83" s="213">
        <f t="shared" si="9"/>
        <v>0</v>
      </c>
      <c r="F83" s="249"/>
      <c r="G83" s="249"/>
      <c r="H83" s="213">
        <f t="shared" si="4"/>
        <v>0</v>
      </c>
      <c r="I83" s="258"/>
      <c r="J83" s="235"/>
      <c r="K83" s="257">
        <v>0</v>
      </c>
      <c r="L83" s="232"/>
      <c r="M83" s="257">
        <v>0</v>
      </c>
      <c r="N83" s="232"/>
      <c r="O83" s="231">
        <f t="shared" si="10"/>
        <v>0</v>
      </c>
    </row>
    <row r="84" ht="15" customHeight="1" spans="1:15">
      <c r="A84" s="247" t="s">
        <v>127</v>
      </c>
      <c r="B84" s="248">
        <v>139</v>
      </c>
      <c r="C84" s="248"/>
      <c r="D84" s="248">
        <v>139</v>
      </c>
      <c r="E84" s="213">
        <f t="shared" si="9"/>
        <v>0</v>
      </c>
      <c r="F84" s="248"/>
      <c r="G84" s="248"/>
      <c r="H84" s="213">
        <f t="shared" si="4"/>
        <v>139</v>
      </c>
      <c r="I84" s="248"/>
      <c r="J84" s="235"/>
      <c r="K84" s="257">
        <v>0</v>
      </c>
      <c r="L84" s="232"/>
      <c r="M84" s="257">
        <v>0</v>
      </c>
      <c r="N84" s="232"/>
      <c r="O84" s="231">
        <f t="shared" si="10"/>
        <v>0</v>
      </c>
    </row>
    <row r="85" ht="15" customHeight="1" spans="1:15">
      <c r="A85" s="247" t="s">
        <v>128</v>
      </c>
      <c r="B85" s="248">
        <v>131.3</v>
      </c>
      <c r="C85" s="248"/>
      <c r="D85" s="248">
        <v>131.3</v>
      </c>
      <c r="E85" s="213">
        <f t="shared" si="9"/>
        <v>0</v>
      </c>
      <c r="F85" s="248"/>
      <c r="G85" s="248"/>
      <c r="H85" s="213">
        <f t="shared" si="4"/>
        <v>131.3</v>
      </c>
      <c r="I85" s="248"/>
      <c r="J85" s="235"/>
      <c r="K85" s="257">
        <v>0</v>
      </c>
      <c r="L85" s="232"/>
      <c r="M85" s="257">
        <v>0</v>
      </c>
      <c r="N85" s="232"/>
      <c r="O85" s="231">
        <f t="shared" si="10"/>
        <v>0</v>
      </c>
    </row>
    <row r="86" ht="15" customHeight="1" spans="1:15">
      <c r="A86" s="247" t="s">
        <v>129</v>
      </c>
      <c r="B86" s="248">
        <v>7942.88</v>
      </c>
      <c r="C86" s="248"/>
      <c r="D86" s="248">
        <v>7942.88</v>
      </c>
      <c r="E86" s="213">
        <f t="shared" si="9"/>
        <v>0</v>
      </c>
      <c r="F86" s="248"/>
      <c r="G86" s="248"/>
      <c r="H86" s="213">
        <f t="shared" si="4"/>
        <v>7942.88</v>
      </c>
      <c r="I86" s="248"/>
      <c r="J86" s="235"/>
      <c r="K86" s="257">
        <v>0</v>
      </c>
      <c r="L86" s="232"/>
      <c r="M86" s="257">
        <v>0</v>
      </c>
      <c r="N86" s="232"/>
      <c r="O86" s="231">
        <f t="shared" si="10"/>
        <v>0</v>
      </c>
    </row>
    <row r="87" ht="15" customHeight="1" spans="1:15">
      <c r="A87" s="247" t="s">
        <v>130</v>
      </c>
      <c r="B87" s="248">
        <v>349</v>
      </c>
      <c r="C87" s="248"/>
      <c r="D87" s="248">
        <v>349</v>
      </c>
      <c r="E87" s="213">
        <f t="shared" si="9"/>
        <v>0</v>
      </c>
      <c r="F87" s="248"/>
      <c r="G87" s="248"/>
      <c r="H87" s="213">
        <f t="shared" si="4"/>
        <v>349</v>
      </c>
      <c r="I87" s="248"/>
      <c r="J87" s="235"/>
      <c r="K87" s="257">
        <v>0</v>
      </c>
      <c r="L87" s="232"/>
      <c r="M87" s="257">
        <v>0</v>
      </c>
      <c r="N87" s="232"/>
      <c r="O87" s="231">
        <f t="shared" si="10"/>
        <v>0</v>
      </c>
    </row>
    <row r="88" ht="15" customHeight="1" spans="1:15">
      <c r="A88" s="247" t="s">
        <v>131</v>
      </c>
      <c r="B88" s="248">
        <v>100</v>
      </c>
      <c r="C88" s="248"/>
      <c r="D88" s="248">
        <v>100</v>
      </c>
      <c r="E88" s="213">
        <f t="shared" si="9"/>
        <v>0</v>
      </c>
      <c r="F88" s="248"/>
      <c r="G88" s="248"/>
      <c r="H88" s="213">
        <f t="shared" si="4"/>
        <v>100</v>
      </c>
      <c r="I88" s="248"/>
      <c r="J88" s="235"/>
      <c r="K88" s="257">
        <v>0</v>
      </c>
      <c r="L88" s="232"/>
      <c r="M88" s="257">
        <v>0</v>
      </c>
      <c r="N88" s="232"/>
      <c r="O88" s="231">
        <f t="shared" si="10"/>
        <v>0</v>
      </c>
    </row>
    <row r="89" ht="15" customHeight="1" spans="1:15">
      <c r="A89" s="247" t="s">
        <v>132</v>
      </c>
      <c r="B89" s="248">
        <v>11369.47</v>
      </c>
      <c r="C89" s="248"/>
      <c r="D89" s="248">
        <v>11369.47</v>
      </c>
      <c r="E89" s="213">
        <f t="shared" si="9"/>
        <v>0</v>
      </c>
      <c r="F89" s="248"/>
      <c r="G89" s="248"/>
      <c r="H89" s="213">
        <f t="shared" si="4"/>
        <v>11369.47</v>
      </c>
      <c r="I89" s="248"/>
      <c r="J89" s="235"/>
      <c r="K89" s="257">
        <v>0</v>
      </c>
      <c r="L89" s="232"/>
      <c r="M89" s="257">
        <v>0</v>
      </c>
      <c r="N89" s="232"/>
      <c r="O89" s="231">
        <f t="shared" si="10"/>
        <v>0</v>
      </c>
    </row>
    <row r="90" ht="15" customHeight="1" spans="1:15">
      <c r="A90" s="247" t="s">
        <v>133</v>
      </c>
      <c r="B90" s="248">
        <v>1158</v>
      </c>
      <c r="C90" s="248"/>
      <c r="D90" s="248">
        <v>1158</v>
      </c>
      <c r="E90" s="213">
        <f t="shared" si="9"/>
        <v>0</v>
      </c>
      <c r="F90" s="248"/>
      <c r="G90" s="248"/>
      <c r="H90" s="213">
        <f t="shared" si="4"/>
        <v>1158</v>
      </c>
      <c r="I90" s="248"/>
      <c r="J90" s="235"/>
      <c r="K90" s="257">
        <v>0</v>
      </c>
      <c r="L90" s="232"/>
      <c r="M90" s="257">
        <v>0</v>
      </c>
      <c r="N90" s="232"/>
      <c r="O90" s="231">
        <f t="shared" si="10"/>
        <v>0</v>
      </c>
    </row>
    <row r="91" ht="15" customHeight="1" spans="1:15">
      <c r="A91" s="247" t="s">
        <v>134</v>
      </c>
      <c r="B91" s="248"/>
      <c r="C91" s="248"/>
      <c r="D91" s="248"/>
      <c r="E91" s="213">
        <f t="shared" si="9"/>
        <v>0</v>
      </c>
      <c r="F91" s="248"/>
      <c r="G91" s="248"/>
      <c r="H91" s="213">
        <f t="shared" si="4"/>
        <v>0</v>
      </c>
      <c r="I91" s="248"/>
      <c r="J91" s="235"/>
      <c r="K91" s="257">
        <v>0</v>
      </c>
      <c r="L91" s="232"/>
      <c r="M91" s="257">
        <v>0</v>
      </c>
      <c r="N91" s="232"/>
      <c r="O91" s="231">
        <f t="shared" si="10"/>
        <v>0</v>
      </c>
    </row>
    <row r="92" ht="15" customHeight="1" spans="1:15">
      <c r="A92" s="247" t="s">
        <v>135</v>
      </c>
      <c r="B92" s="248">
        <v>2</v>
      </c>
      <c r="C92" s="248"/>
      <c r="D92" s="248">
        <v>2</v>
      </c>
      <c r="E92" s="213">
        <f t="shared" si="9"/>
        <v>0</v>
      </c>
      <c r="F92" s="248"/>
      <c r="G92" s="248"/>
      <c r="H92" s="213">
        <f t="shared" si="4"/>
        <v>2</v>
      </c>
      <c r="I92" s="248"/>
      <c r="J92" s="235"/>
      <c r="K92" s="257">
        <v>0</v>
      </c>
      <c r="L92" s="232"/>
      <c r="M92" s="257">
        <v>0</v>
      </c>
      <c r="N92" s="232"/>
      <c r="O92" s="231">
        <f t="shared" si="10"/>
        <v>0</v>
      </c>
    </row>
    <row r="93" ht="15" customHeight="1" spans="1:15">
      <c r="A93" s="247" t="s">
        <v>136</v>
      </c>
      <c r="B93" s="248">
        <v>10</v>
      </c>
      <c r="C93" s="248"/>
      <c r="D93" s="248">
        <v>10</v>
      </c>
      <c r="E93" s="213">
        <f t="shared" si="9"/>
        <v>0</v>
      </c>
      <c r="F93" s="248"/>
      <c r="G93" s="248"/>
      <c r="H93" s="213">
        <f t="shared" si="4"/>
        <v>10</v>
      </c>
      <c r="I93" s="248"/>
      <c r="J93" s="235"/>
      <c r="K93" s="257">
        <v>0</v>
      </c>
      <c r="L93" s="232"/>
      <c r="M93" s="257">
        <v>0</v>
      </c>
      <c r="N93" s="232"/>
      <c r="O93" s="231">
        <f t="shared" si="10"/>
        <v>0</v>
      </c>
    </row>
    <row r="94" ht="15" customHeight="1" spans="1:15">
      <c r="A94" s="247" t="s">
        <v>137</v>
      </c>
      <c r="B94" s="248"/>
      <c r="C94" s="248"/>
      <c r="D94" s="248"/>
      <c r="E94" s="213">
        <f t="shared" si="9"/>
        <v>0</v>
      </c>
      <c r="F94" s="248"/>
      <c r="G94" s="248"/>
      <c r="H94" s="213">
        <f t="shared" si="4"/>
        <v>0</v>
      </c>
      <c r="I94" s="248"/>
      <c r="J94" s="235"/>
      <c r="K94" s="257">
        <v>0</v>
      </c>
      <c r="L94" s="232"/>
      <c r="M94" s="257">
        <v>0</v>
      </c>
      <c r="N94" s="232"/>
      <c r="O94" s="231">
        <f t="shared" si="10"/>
        <v>0</v>
      </c>
    </row>
    <row r="95" ht="15" customHeight="1" spans="1:15">
      <c r="A95" s="247" t="s">
        <v>138</v>
      </c>
      <c r="B95" s="248">
        <v>413.88</v>
      </c>
      <c r="C95" s="248"/>
      <c r="D95" s="248">
        <v>413.88</v>
      </c>
      <c r="E95" s="213">
        <f t="shared" si="9"/>
        <v>0</v>
      </c>
      <c r="F95" s="248"/>
      <c r="G95" s="248"/>
      <c r="H95" s="213">
        <f t="shared" si="4"/>
        <v>413.88</v>
      </c>
      <c r="I95" s="248"/>
      <c r="J95" s="235"/>
      <c r="K95" s="257">
        <v>0</v>
      </c>
      <c r="L95" s="232"/>
      <c r="M95" s="257">
        <v>0</v>
      </c>
      <c r="N95" s="232"/>
      <c r="O95" s="231">
        <f t="shared" si="10"/>
        <v>0</v>
      </c>
    </row>
    <row r="96" ht="15" customHeight="1" spans="1:15">
      <c r="A96" s="247" t="s">
        <v>139</v>
      </c>
      <c r="B96" s="248"/>
      <c r="C96" s="248"/>
      <c r="D96" s="248"/>
      <c r="E96" s="213">
        <f t="shared" si="9"/>
        <v>0</v>
      </c>
      <c r="F96" s="248"/>
      <c r="G96" s="248"/>
      <c r="H96" s="213">
        <f t="shared" si="4"/>
        <v>0</v>
      </c>
      <c r="I96" s="248"/>
      <c r="J96" s="235"/>
      <c r="K96" s="257">
        <v>0</v>
      </c>
      <c r="L96" s="232"/>
      <c r="M96" s="257">
        <v>0</v>
      </c>
      <c r="N96" s="232"/>
      <c r="O96" s="231">
        <f t="shared" si="10"/>
        <v>0</v>
      </c>
    </row>
    <row r="97" ht="15" customHeight="1" spans="1:15">
      <c r="A97" s="247" t="s">
        <v>140</v>
      </c>
      <c r="B97" s="248">
        <v>36</v>
      </c>
      <c r="C97" s="248"/>
      <c r="D97" s="248">
        <v>36</v>
      </c>
      <c r="E97" s="213">
        <f t="shared" si="9"/>
        <v>0</v>
      </c>
      <c r="F97" s="248"/>
      <c r="G97" s="248"/>
      <c r="H97" s="213">
        <f t="shared" ref="H97:H116" si="11">D97+F97-G97</f>
        <v>36</v>
      </c>
      <c r="I97" s="248"/>
      <c r="J97" s="235"/>
      <c r="K97" s="257">
        <v>0</v>
      </c>
      <c r="L97" s="232"/>
      <c r="M97" s="257">
        <v>0</v>
      </c>
      <c r="N97" s="232"/>
      <c r="O97" s="231">
        <f t="shared" si="10"/>
        <v>0</v>
      </c>
    </row>
    <row r="98" ht="15" customHeight="1" spans="1:15">
      <c r="A98" s="247" t="s">
        <v>141</v>
      </c>
      <c r="B98" s="248">
        <f>7+0.23</f>
        <v>7.23</v>
      </c>
      <c r="C98" s="248"/>
      <c r="D98" s="248">
        <f>7+0.23</f>
        <v>7.23</v>
      </c>
      <c r="E98" s="213">
        <f t="shared" si="9"/>
        <v>0</v>
      </c>
      <c r="F98" s="248"/>
      <c r="G98" s="248"/>
      <c r="H98" s="213">
        <f t="shared" si="11"/>
        <v>7.23</v>
      </c>
      <c r="I98" s="248"/>
      <c r="J98" s="235"/>
      <c r="K98" s="257">
        <v>0</v>
      </c>
      <c r="L98" s="232"/>
      <c r="M98" s="257">
        <v>0</v>
      </c>
      <c r="N98" s="232"/>
      <c r="O98" s="231">
        <f t="shared" si="10"/>
        <v>0</v>
      </c>
    </row>
    <row r="99" ht="18" customHeight="1" spans="1:15">
      <c r="A99" s="246"/>
      <c r="B99" s="215"/>
      <c r="C99" s="215"/>
      <c r="D99" s="215"/>
      <c r="E99" s="213">
        <f t="shared" si="9"/>
        <v>0</v>
      </c>
      <c r="F99" s="215"/>
      <c r="G99" s="215"/>
      <c r="H99" s="213">
        <f t="shared" si="11"/>
        <v>0</v>
      </c>
      <c r="I99" s="215"/>
      <c r="J99" s="235"/>
      <c r="K99" s="257">
        <v>0</v>
      </c>
      <c r="L99" s="232"/>
      <c r="M99" s="257">
        <v>0</v>
      </c>
      <c r="N99" s="232"/>
      <c r="O99" s="231">
        <f t="shared" si="10"/>
        <v>0</v>
      </c>
    </row>
    <row r="100" ht="18" customHeight="1" spans="1:15">
      <c r="A100" s="250" t="s">
        <v>142</v>
      </c>
      <c r="B100" s="248"/>
      <c r="C100" s="248"/>
      <c r="D100" s="248"/>
      <c r="E100" s="213">
        <f t="shared" si="9"/>
        <v>0</v>
      </c>
      <c r="F100" s="248"/>
      <c r="G100" s="248"/>
      <c r="H100" s="213">
        <f t="shared" si="11"/>
        <v>0</v>
      </c>
      <c r="I100" s="248"/>
      <c r="J100" s="235"/>
      <c r="K100" s="257">
        <v>0</v>
      </c>
      <c r="L100" s="232"/>
      <c r="M100" s="257">
        <v>0</v>
      </c>
      <c r="N100" s="232"/>
      <c r="O100" s="231">
        <f t="shared" si="10"/>
        <v>0</v>
      </c>
    </row>
    <row r="101" ht="18" customHeight="1" spans="1:15">
      <c r="A101" s="247" t="s">
        <v>143</v>
      </c>
      <c r="B101" s="248"/>
      <c r="C101" s="248"/>
      <c r="D101" s="248"/>
      <c r="E101" s="213">
        <f t="shared" si="9"/>
        <v>0</v>
      </c>
      <c r="F101" s="248"/>
      <c r="G101" s="248"/>
      <c r="H101" s="213">
        <f t="shared" si="11"/>
        <v>0</v>
      </c>
      <c r="I101" s="248"/>
      <c r="J101" s="235"/>
      <c r="K101" s="257">
        <v>0</v>
      </c>
      <c r="L101" s="232"/>
      <c r="M101" s="257">
        <v>0</v>
      </c>
      <c r="N101" s="232"/>
      <c r="O101" s="231">
        <f t="shared" si="10"/>
        <v>0</v>
      </c>
    </row>
    <row r="102" ht="18" customHeight="1" spans="1:15">
      <c r="A102" s="247" t="s">
        <v>144</v>
      </c>
      <c r="B102" s="215"/>
      <c r="C102" s="215"/>
      <c r="D102" s="215"/>
      <c r="E102" s="213">
        <f t="shared" si="9"/>
        <v>0</v>
      </c>
      <c r="F102" s="215"/>
      <c r="G102" s="215"/>
      <c r="H102" s="213">
        <f t="shared" si="11"/>
        <v>0</v>
      </c>
      <c r="I102" s="215"/>
      <c r="J102" s="235"/>
      <c r="K102" s="257">
        <v>0</v>
      </c>
      <c r="L102" s="232"/>
      <c r="M102" s="257">
        <v>0</v>
      </c>
      <c r="N102" s="232"/>
      <c r="O102" s="231">
        <f t="shared" si="10"/>
        <v>0</v>
      </c>
    </row>
    <row r="103" ht="18" customHeight="1" spans="1:15">
      <c r="A103" s="250"/>
      <c r="B103" s="215"/>
      <c r="C103" s="215"/>
      <c r="D103" s="215"/>
      <c r="E103" s="213">
        <f t="shared" ref="E103:E118" si="12">F103-G103</f>
        <v>0</v>
      </c>
      <c r="F103" s="215"/>
      <c r="G103" s="215"/>
      <c r="H103" s="213">
        <f t="shared" si="11"/>
        <v>0</v>
      </c>
      <c r="I103" s="215"/>
      <c r="J103" s="235"/>
      <c r="K103" s="257">
        <v>0</v>
      </c>
      <c r="L103" s="232"/>
      <c r="M103" s="257">
        <v>0</v>
      </c>
      <c r="N103" s="232"/>
      <c r="O103" s="231">
        <f t="shared" si="10"/>
        <v>0</v>
      </c>
    </row>
    <row r="104" ht="18" customHeight="1" spans="1:15">
      <c r="A104" s="250"/>
      <c r="B104" s="215"/>
      <c r="C104" s="215"/>
      <c r="D104" s="215"/>
      <c r="E104" s="213">
        <f t="shared" si="12"/>
        <v>0</v>
      </c>
      <c r="F104" s="215"/>
      <c r="G104" s="215"/>
      <c r="H104" s="213">
        <f t="shared" si="11"/>
        <v>0</v>
      </c>
      <c r="I104" s="215"/>
      <c r="J104" s="235"/>
      <c r="K104" s="257">
        <v>0</v>
      </c>
      <c r="L104" s="232"/>
      <c r="M104" s="257">
        <v>0</v>
      </c>
      <c r="N104" s="232"/>
      <c r="O104" s="231">
        <f t="shared" si="10"/>
        <v>0</v>
      </c>
    </row>
    <row r="105" ht="18" customHeight="1" spans="1:15">
      <c r="A105" s="250" t="s">
        <v>145</v>
      </c>
      <c r="B105" s="213">
        <v>161734.41</v>
      </c>
      <c r="C105" s="213"/>
      <c r="D105" s="213">
        <v>161734.41</v>
      </c>
      <c r="E105" s="213">
        <f t="shared" si="12"/>
        <v>0</v>
      </c>
      <c r="F105" s="213"/>
      <c r="G105" s="213"/>
      <c r="H105" s="213">
        <f t="shared" si="11"/>
        <v>161734.41</v>
      </c>
      <c r="I105" s="213"/>
      <c r="J105" s="235"/>
      <c r="K105" s="257">
        <v>0</v>
      </c>
      <c r="L105" s="232"/>
      <c r="M105" s="257">
        <v>0</v>
      </c>
      <c r="N105" s="232"/>
      <c r="O105" s="231">
        <f t="shared" si="10"/>
        <v>0</v>
      </c>
    </row>
    <row r="106" ht="18" customHeight="1" spans="1:15">
      <c r="A106" s="250" t="s">
        <v>146</v>
      </c>
      <c r="B106" s="213">
        <f>SUM(B107:B109)</f>
        <v>177607.02</v>
      </c>
      <c r="C106" s="213">
        <f>SUM(C107:C109)</f>
        <v>0</v>
      </c>
      <c r="D106" s="213">
        <f>SUM(D107:D109)</f>
        <v>177607.02</v>
      </c>
      <c r="E106" s="251">
        <f t="shared" si="12"/>
        <v>-48931.57</v>
      </c>
      <c r="F106" s="213">
        <f>SUM(F107:F109)</f>
        <v>0</v>
      </c>
      <c r="G106" s="213">
        <f>SUM(G107:G109)</f>
        <v>48931.57</v>
      </c>
      <c r="H106" s="213">
        <f t="shared" si="11"/>
        <v>128675.45</v>
      </c>
      <c r="I106" s="213"/>
      <c r="J106" s="235"/>
      <c r="K106" s="257"/>
      <c r="L106" s="232"/>
      <c r="M106" s="257"/>
      <c r="N106" s="232"/>
      <c r="O106" s="231">
        <f t="shared" si="10"/>
        <v>0</v>
      </c>
    </row>
    <row r="107" ht="18" customHeight="1" spans="1:15">
      <c r="A107" s="247" t="s">
        <v>147</v>
      </c>
      <c r="B107" s="213"/>
      <c r="C107" s="213"/>
      <c r="D107" s="213"/>
      <c r="E107" s="251">
        <f t="shared" si="12"/>
        <v>0</v>
      </c>
      <c r="F107" s="213"/>
      <c r="G107" s="213"/>
      <c r="H107" s="213">
        <f t="shared" si="11"/>
        <v>0</v>
      </c>
      <c r="I107" s="213"/>
      <c r="J107" s="235"/>
      <c r="K107" s="257"/>
      <c r="L107" s="232"/>
      <c r="M107" s="257"/>
      <c r="N107" s="232"/>
      <c r="O107" s="231">
        <f t="shared" si="10"/>
        <v>0</v>
      </c>
    </row>
    <row r="108" ht="18" customHeight="1" spans="1:15">
      <c r="A108" s="247" t="s">
        <v>148</v>
      </c>
      <c r="B108" s="215"/>
      <c r="C108" s="215"/>
      <c r="D108" s="215"/>
      <c r="E108" s="251">
        <f t="shared" si="12"/>
        <v>0</v>
      </c>
      <c r="F108" s="215"/>
      <c r="G108" s="215"/>
      <c r="H108" s="213">
        <f t="shared" si="11"/>
        <v>0</v>
      </c>
      <c r="I108" s="215"/>
      <c r="J108" s="235"/>
      <c r="K108" s="257"/>
      <c r="L108" s="232"/>
      <c r="M108" s="257"/>
      <c r="N108" s="232"/>
      <c r="O108" s="231">
        <f t="shared" ref="O108:O117" si="13">M108+N108</f>
        <v>0</v>
      </c>
    </row>
    <row r="109" ht="26" customHeight="1" spans="1:15">
      <c r="A109" s="247" t="s">
        <v>149</v>
      </c>
      <c r="B109" s="215">
        <f>77607.02+100000</f>
        <v>177607.02</v>
      </c>
      <c r="C109" s="215"/>
      <c r="D109" s="215">
        <f>77607.02+100000</f>
        <v>177607.02</v>
      </c>
      <c r="E109" s="251">
        <f t="shared" si="12"/>
        <v>-48931.57</v>
      </c>
      <c r="F109" s="215"/>
      <c r="G109" s="215">
        <v>48931.57</v>
      </c>
      <c r="H109" s="213">
        <f t="shared" si="11"/>
        <v>128675.45</v>
      </c>
      <c r="I109" s="215"/>
      <c r="J109" s="235"/>
      <c r="K109" s="257"/>
      <c r="L109" s="232"/>
      <c r="M109" s="257"/>
      <c r="N109" s="232"/>
      <c r="O109" s="231">
        <f t="shared" si="13"/>
        <v>0</v>
      </c>
    </row>
    <row r="110" ht="26" customHeight="1" spans="1:15">
      <c r="A110" s="250" t="s">
        <v>150</v>
      </c>
      <c r="B110" s="213"/>
      <c r="C110" s="213"/>
      <c r="D110" s="213"/>
      <c r="E110" s="213">
        <f t="shared" si="12"/>
        <v>0</v>
      </c>
      <c r="F110" s="213"/>
      <c r="G110" s="213"/>
      <c r="H110" s="213">
        <f t="shared" si="11"/>
        <v>0</v>
      </c>
      <c r="I110" s="213"/>
      <c r="J110" s="235"/>
      <c r="K110" s="257"/>
      <c r="L110" s="232"/>
      <c r="M110" s="257"/>
      <c r="N110" s="232"/>
      <c r="O110" s="231">
        <f t="shared" si="13"/>
        <v>0</v>
      </c>
    </row>
    <row r="111" ht="31" customHeight="1" spans="1:15">
      <c r="A111" s="250" t="s">
        <v>151</v>
      </c>
      <c r="B111" s="213">
        <v>1500</v>
      </c>
      <c r="C111" s="213"/>
      <c r="D111" s="213">
        <v>1500</v>
      </c>
      <c r="E111" s="213">
        <f t="shared" si="12"/>
        <v>0</v>
      </c>
      <c r="F111" s="213"/>
      <c r="G111" s="213"/>
      <c r="H111" s="213">
        <f t="shared" si="11"/>
        <v>1500</v>
      </c>
      <c r="I111" s="213"/>
      <c r="J111" s="235"/>
      <c r="K111" s="257"/>
      <c r="L111" s="232"/>
      <c r="M111" s="257"/>
      <c r="N111" s="232"/>
      <c r="O111" s="231">
        <f t="shared" si="13"/>
        <v>0</v>
      </c>
    </row>
    <row r="112" ht="33" customHeight="1" spans="1:15">
      <c r="A112" s="250" t="s">
        <v>152</v>
      </c>
      <c r="B112" s="213"/>
      <c r="C112" s="213"/>
      <c r="D112" s="213"/>
      <c r="E112" s="213">
        <f t="shared" si="12"/>
        <v>0</v>
      </c>
      <c r="F112" s="213"/>
      <c r="G112" s="213"/>
      <c r="H112" s="213">
        <f t="shared" si="11"/>
        <v>0</v>
      </c>
      <c r="I112" s="213"/>
      <c r="J112" s="235"/>
      <c r="K112" s="257"/>
      <c r="L112" s="232"/>
      <c r="M112" s="257"/>
      <c r="N112" s="232"/>
      <c r="O112" s="231">
        <f t="shared" si="13"/>
        <v>0</v>
      </c>
    </row>
    <row r="113" ht="25" customHeight="1" spans="1:15">
      <c r="A113" s="250" t="s">
        <v>153</v>
      </c>
      <c r="B113" s="213"/>
      <c r="C113" s="213"/>
      <c r="D113" s="213"/>
      <c r="E113" s="213">
        <f t="shared" si="12"/>
        <v>0</v>
      </c>
      <c r="F113" s="213"/>
      <c r="G113" s="213"/>
      <c r="H113" s="213">
        <f t="shared" si="11"/>
        <v>0</v>
      </c>
      <c r="I113" s="213"/>
      <c r="J113" s="235"/>
      <c r="K113" s="257"/>
      <c r="L113" s="232"/>
      <c r="M113" s="257"/>
      <c r="N113" s="232"/>
      <c r="O113" s="231">
        <f t="shared" si="13"/>
        <v>0</v>
      </c>
    </row>
    <row r="114" ht="23" customHeight="1" spans="1:15">
      <c r="A114" s="250" t="s">
        <v>154</v>
      </c>
      <c r="B114" s="213"/>
      <c r="C114" s="213"/>
      <c r="D114" s="213"/>
      <c r="E114" s="213">
        <f t="shared" si="12"/>
        <v>0</v>
      </c>
      <c r="F114" s="213"/>
      <c r="G114" s="213"/>
      <c r="H114" s="213">
        <f t="shared" si="11"/>
        <v>0</v>
      </c>
      <c r="I114" s="213"/>
      <c r="J114" s="235"/>
      <c r="K114" s="257"/>
      <c r="L114" s="232"/>
      <c r="M114" s="257"/>
      <c r="N114" s="232"/>
      <c r="O114" s="231">
        <f t="shared" si="13"/>
        <v>0</v>
      </c>
    </row>
    <row r="115" ht="18" customHeight="1" spans="1:15">
      <c r="A115" s="250"/>
      <c r="B115" s="215"/>
      <c r="C115" s="215"/>
      <c r="D115" s="215"/>
      <c r="E115" s="213">
        <f t="shared" si="12"/>
        <v>0</v>
      </c>
      <c r="F115" s="215"/>
      <c r="G115" s="215"/>
      <c r="H115" s="213">
        <f t="shared" si="11"/>
        <v>0</v>
      </c>
      <c r="I115" s="215"/>
      <c r="J115" s="235"/>
      <c r="K115" s="257"/>
      <c r="L115" s="232"/>
      <c r="M115" s="257"/>
      <c r="N115" s="232"/>
      <c r="O115" s="231">
        <f t="shared" si="13"/>
        <v>0</v>
      </c>
    </row>
    <row r="116" ht="18" customHeight="1" spans="1:15">
      <c r="A116" s="250"/>
      <c r="B116" s="215"/>
      <c r="C116" s="215"/>
      <c r="D116" s="215"/>
      <c r="E116" s="213">
        <f t="shared" si="12"/>
        <v>0</v>
      </c>
      <c r="F116" s="215"/>
      <c r="G116" s="215"/>
      <c r="H116" s="213">
        <f t="shared" si="11"/>
        <v>0</v>
      </c>
      <c r="I116" s="215"/>
      <c r="J116" s="235"/>
      <c r="K116" s="257">
        <v>0</v>
      </c>
      <c r="L116" s="232"/>
      <c r="M116" s="257">
        <v>0</v>
      </c>
      <c r="N116" s="232"/>
      <c r="O116" s="231">
        <f t="shared" si="13"/>
        <v>0</v>
      </c>
    </row>
    <row r="117" s="130" customFormat="1" ht="18" customHeight="1" spans="1:15">
      <c r="A117" s="252" t="s">
        <v>155</v>
      </c>
      <c r="B117" s="253">
        <f>B32+B33+B100+B105+B106+B110+B111+B113</f>
        <v>889404.77</v>
      </c>
      <c r="C117" s="253">
        <f>C32+C33+C100+C105+C106+C110+C111+C113</f>
        <v>0</v>
      </c>
      <c r="D117" s="253">
        <f>D32+D33+D100+D105+D106+D110+D111+D113</f>
        <v>889404.77</v>
      </c>
      <c r="E117" s="213">
        <f t="shared" si="12"/>
        <v>24001.6695</v>
      </c>
      <c r="F117" s="254">
        <f>F32+F33+F100+F105+F106+F110+F111+F113</f>
        <v>72933.2395</v>
      </c>
      <c r="G117" s="253">
        <f>G32+G33+G100+G105+G106+G110+G111+G113</f>
        <v>48931.57</v>
      </c>
      <c r="H117" s="253">
        <f>H32+H33+H100+H105+H106+H110+H111+H113</f>
        <v>913406.4395</v>
      </c>
      <c r="I117" s="253"/>
      <c r="J117" s="56" t="s">
        <v>156</v>
      </c>
      <c r="K117" s="237">
        <f t="shared" ref="K117:O117" si="14">K33+K35+K39</f>
        <v>889404.770969</v>
      </c>
      <c r="L117" s="240"/>
      <c r="M117" s="237">
        <f t="shared" si="14"/>
        <v>889404.770969</v>
      </c>
      <c r="N117" s="237">
        <f t="shared" si="14"/>
        <v>24001.667489</v>
      </c>
      <c r="O117" s="237">
        <f t="shared" si="14"/>
        <v>913406.438458</v>
      </c>
    </row>
  </sheetData>
  <autoFilter xmlns:etc="http://www.wps.cn/officeDocument/2017/etCustomData" ref="A5:IV117" etc:filterBottomFollowUsedRange="0">
    <extLst/>
  </autoFilter>
  <mergeCells count="13">
    <mergeCell ref="A2:O2"/>
    <mergeCell ref="E4:G4"/>
    <mergeCell ref="A4:A5"/>
    <mergeCell ref="B4:B5"/>
    <mergeCell ref="C4:C5"/>
    <mergeCell ref="D4:D5"/>
    <mergeCell ref="H4:H5"/>
    <mergeCell ref="J4:J5"/>
    <mergeCell ref="K4:K5"/>
    <mergeCell ref="L4:L5"/>
    <mergeCell ref="M4:M5"/>
    <mergeCell ref="N4:N5"/>
    <mergeCell ref="O4:O5"/>
  </mergeCells>
  <printOptions horizontalCentered="1"/>
  <pageMargins left="0.511805555555556" right="0.511805555555556" top="0.468055555555556" bottom="0.550694444444444" header="0.468055555555556" footer="0.118055555555556"/>
  <pageSetup paperSize="9" scale="83" fitToHeight="0" orientation="landscape" useFirstPageNumber="1" horizontalDpi="600"/>
  <headerFooter alignWithMargins="0" scaleWithDoc="0">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231"/>
  <sheetViews>
    <sheetView topLeftCell="A121" workbookViewId="0">
      <selection activeCell="F128" sqref="F128"/>
    </sheetView>
  </sheetViews>
  <sheetFormatPr defaultColWidth="10.5" defaultRowHeight="12.75"/>
  <cols>
    <col min="1" max="1" width="6.83333333333333" style="7" customWidth="1"/>
    <col min="2" max="2" width="9.5" style="8" customWidth="1"/>
    <col min="3" max="3" width="18.6666666666667" style="9" customWidth="1"/>
    <col min="4" max="4" width="13.8333333333333" style="9" customWidth="1"/>
    <col min="5" max="5" width="20.3333333333333" style="9" customWidth="1"/>
    <col min="6" max="6" width="22" style="10" customWidth="1"/>
    <col min="7" max="7" width="66.8333333333333" style="11" customWidth="1"/>
    <col min="8" max="8" width="30" style="12" customWidth="1"/>
    <col min="9" max="9" width="13.5" style="13" customWidth="1"/>
    <col min="10" max="217" width="10.6666666666667" style="11" customWidth="1"/>
    <col min="218" max="218" width="10.6666666666667" style="11"/>
    <col min="219" max="240" width="10.5" style="11"/>
    <col min="241" max="16384" width="10.5" style="6"/>
  </cols>
  <sheetData>
    <row r="1" ht="27" customHeight="1" spans="2:9">
      <c r="B1" s="15" t="s">
        <v>157</v>
      </c>
      <c r="C1" s="16"/>
      <c r="F1" s="17"/>
      <c r="H1" s="18"/>
      <c r="I1" s="36"/>
    </row>
    <row r="2" s="1" customFormat="1" ht="35" customHeight="1" spans="1:9">
      <c r="A2" s="177"/>
      <c r="B2" s="178"/>
      <c r="C2" s="179" t="s">
        <v>158</v>
      </c>
      <c r="D2" s="180"/>
      <c r="E2" s="179"/>
      <c r="F2" s="179"/>
      <c r="G2" s="179"/>
      <c r="H2" s="181"/>
      <c r="I2" s="185"/>
    </row>
    <row r="3" s="2" customFormat="1" ht="21" customHeight="1" spans="1:9">
      <c r="A3" s="20"/>
      <c r="B3" s="21"/>
      <c r="C3" s="22"/>
      <c r="D3" s="23"/>
      <c r="E3" s="23"/>
      <c r="F3" s="23"/>
      <c r="G3" s="23"/>
      <c r="H3" s="24" t="s">
        <v>159</v>
      </c>
      <c r="I3" s="38"/>
    </row>
    <row r="4" s="3" customFormat="1" ht="36" customHeight="1" spans="1:240">
      <c r="A4" s="25" t="s">
        <v>160</v>
      </c>
      <c r="B4" s="26" t="s">
        <v>161</v>
      </c>
      <c r="C4" s="26" t="s">
        <v>162</v>
      </c>
      <c r="D4" s="26" t="s">
        <v>163</v>
      </c>
      <c r="E4" s="26" t="s">
        <v>164</v>
      </c>
      <c r="F4" s="27" t="s">
        <v>165</v>
      </c>
      <c r="G4" s="26" t="s">
        <v>166</v>
      </c>
      <c r="H4" s="27" t="s">
        <v>167</v>
      </c>
      <c r="I4" s="39" t="s">
        <v>168</v>
      </c>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row>
    <row r="5" s="4" customFormat="1" ht="36" customHeight="1" spans="1:240">
      <c r="A5" s="25"/>
      <c r="B5" s="26"/>
      <c r="C5" s="26"/>
      <c r="D5" s="28" t="s">
        <v>169</v>
      </c>
      <c r="E5" s="29"/>
      <c r="F5" s="29"/>
      <c r="G5" s="30"/>
      <c r="H5" s="31">
        <f>H6+H63+H167+H225</f>
        <v>240016683.46</v>
      </c>
      <c r="I5" s="3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row>
    <row r="6" s="4" customFormat="1" ht="39" customHeight="1" spans="1:240">
      <c r="A6" s="25"/>
      <c r="B6" s="26"/>
      <c r="C6" s="26"/>
      <c r="D6" s="26"/>
      <c r="E6" s="96" t="s">
        <v>170</v>
      </c>
      <c r="F6" s="97"/>
      <c r="G6" s="98"/>
      <c r="H6" s="127">
        <f>SUM(H7:H62)</f>
        <v>17337199.44</v>
      </c>
      <c r="I6" s="3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row>
    <row r="7" s="6" customFormat="1" ht="39" customHeight="1" spans="1:240">
      <c r="A7" s="182">
        <f>ROW()-6</f>
        <v>1</v>
      </c>
      <c r="B7" s="26" t="s">
        <v>171</v>
      </c>
      <c r="C7" s="26" t="s">
        <v>172</v>
      </c>
      <c r="D7" s="33">
        <v>2011303</v>
      </c>
      <c r="E7" s="26" t="s">
        <v>173</v>
      </c>
      <c r="F7" s="34" t="s">
        <v>174</v>
      </c>
      <c r="G7" s="34" t="s">
        <v>175</v>
      </c>
      <c r="H7" s="35">
        <v>1000</v>
      </c>
      <c r="I7" s="4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1"/>
      <c r="HJ7" s="11"/>
      <c r="HK7" s="11"/>
      <c r="HL7" s="11"/>
      <c r="HM7" s="11"/>
      <c r="HN7" s="11"/>
      <c r="HO7" s="11"/>
      <c r="HP7" s="11"/>
      <c r="HQ7" s="11"/>
      <c r="HR7" s="11"/>
      <c r="HS7" s="11"/>
      <c r="HT7" s="11"/>
      <c r="HU7" s="11"/>
      <c r="HV7" s="11"/>
      <c r="HW7" s="11"/>
      <c r="HX7" s="11"/>
      <c r="HY7" s="11"/>
      <c r="HZ7" s="11"/>
      <c r="IA7" s="11"/>
      <c r="IB7" s="11"/>
      <c r="IC7" s="11"/>
      <c r="ID7" s="11"/>
      <c r="IE7" s="11"/>
      <c r="IF7" s="11"/>
    </row>
    <row r="8" s="6" customFormat="1" ht="39" customHeight="1" spans="1:240">
      <c r="A8" s="182">
        <f t="shared" ref="A8:A17" si="0">ROW()-6</f>
        <v>2</v>
      </c>
      <c r="B8" s="26" t="s">
        <v>171</v>
      </c>
      <c r="C8" s="26" t="s">
        <v>176</v>
      </c>
      <c r="D8" s="33">
        <v>2011303</v>
      </c>
      <c r="E8" s="26" t="s">
        <v>173</v>
      </c>
      <c r="F8" s="34" t="s">
        <v>174</v>
      </c>
      <c r="G8" s="34" t="s">
        <v>177</v>
      </c>
      <c r="H8" s="35">
        <v>2000</v>
      </c>
      <c r="I8" s="4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1"/>
      <c r="HJ8" s="11"/>
      <c r="HK8" s="11"/>
      <c r="HL8" s="11"/>
      <c r="HM8" s="11"/>
      <c r="HN8" s="11"/>
      <c r="HO8" s="11"/>
      <c r="HP8" s="11"/>
      <c r="HQ8" s="11"/>
      <c r="HR8" s="11"/>
      <c r="HS8" s="11"/>
      <c r="HT8" s="11"/>
      <c r="HU8" s="11"/>
      <c r="HV8" s="11"/>
      <c r="HW8" s="11"/>
      <c r="HX8" s="11"/>
      <c r="HY8" s="11"/>
      <c r="HZ8" s="11"/>
      <c r="IA8" s="11"/>
      <c r="IB8" s="11"/>
      <c r="IC8" s="11"/>
      <c r="ID8" s="11"/>
      <c r="IE8" s="11"/>
      <c r="IF8" s="11"/>
    </row>
    <row r="9" s="6" customFormat="1" ht="39" customHeight="1" spans="1:240">
      <c r="A9" s="182">
        <f t="shared" si="0"/>
        <v>3</v>
      </c>
      <c r="B9" s="26" t="s">
        <v>178</v>
      </c>
      <c r="C9" s="26" t="s">
        <v>179</v>
      </c>
      <c r="D9" s="33">
        <v>2040299</v>
      </c>
      <c r="E9" s="26" t="s">
        <v>180</v>
      </c>
      <c r="F9" s="34" t="s">
        <v>181</v>
      </c>
      <c r="G9" s="34" t="s">
        <v>182</v>
      </c>
      <c r="H9" s="35">
        <v>1578000</v>
      </c>
      <c r="I9" s="4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1"/>
      <c r="HJ9" s="11"/>
      <c r="HK9" s="11"/>
      <c r="HL9" s="11"/>
      <c r="HM9" s="11"/>
      <c r="HN9" s="11"/>
      <c r="HO9" s="11"/>
      <c r="HP9" s="11"/>
      <c r="HQ9" s="11"/>
      <c r="HR9" s="11"/>
      <c r="HS9" s="11"/>
      <c r="HT9" s="11"/>
      <c r="HU9" s="11"/>
      <c r="HV9" s="11"/>
      <c r="HW9" s="11"/>
      <c r="HX9" s="11"/>
      <c r="HY9" s="11"/>
      <c r="HZ9" s="11"/>
      <c r="IA9" s="11"/>
      <c r="IB9" s="11"/>
      <c r="IC9" s="11"/>
      <c r="ID9" s="11"/>
      <c r="IE9" s="11"/>
      <c r="IF9" s="11"/>
    </row>
    <row r="10" s="6" customFormat="1" ht="39" customHeight="1" spans="1:240">
      <c r="A10" s="182">
        <f t="shared" si="0"/>
        <v>4</v>
      </c>
      <c r="B10" s="26" t="s">
        <v>183</v>
      </c>
      <c r="C10" s="26" t="s">
        <v>184</v>
      </c>
      <c r="D10" s="183">
        <v>2080505</v>
      </c>
      <c r="E10" s="26" t="s">
        <v>185</v>
      </c>
      <c r="F10" s="34" t="s">
        <v>186</v>
      </c>
      <c r="G10" s="34" t="s">
        <v>187</v>
      </c>
      <c r="H10" s="101">
        <v>31100</v>
      </c>
      <c r="I10" s="27"/>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row>
    <row r="11" s="6" customFormat="1" ht="49" customHeight="1" spans="1:240">
      <c r="A11" s="182">
        <f t="shared" si="0"/>
        <v>5</v>
      </c>
      <c r="B11" s="26" t="s">
        <v>183</v>
      </c>
      <c r="C11" s="26" t="s">
        <v>188</v>
      </c>
      <c r="D11" s="183">
        <v>2080505</v>
      </c>
      <c r="E11" s="26" t="s">
        <v>185</v>
      </c>
      <c r="F11" s="34" t="s">
        <v>189</v>
      </c>
      <c r="G11" s="34" t="s">
        <v>190</v>
      </c>
      <c r="H11" s="101">
        <v>16646.4</v>
      </c>
      <c r="I11" s="2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row>
    <row r="12" s="6" customFormat="1" ht="39" customHeight="1" spans="1:240">
      <c r="A12" s="182">
        <f t="shared" si="0"/>
        <v>6</v>
      </c>
      <c r="B12" s="26" t="s">
        <v>171</v>
      </c>
      <c r="C12" s="26" t="s">
        <v>172</v>
      </c>
      <c r="D12" s="33">
        <v>2080505</v>
      </c>
      <c r="E12" s="26" t="s">
        <v>185</v>
      </c>
      <c r="F12" s="34" t="s">
        <v>191</v>
      </c>
      <c r="G12" s="34" t="s">
        <v>192</v>
      </c>
      <c r="H12" s="35">
        <v>608</v>
      </c>
      <c r="I12" s="4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row>
    <row r="13" s="6" customFormat="1" ht="39" customHeight="1" spans="1:240">
      <c r="A13" s="182">
        <f t="shared" si="0"/>
        <v>7</v>
      </c>
      <c r="B13" s="26" t="s">
        <v>183</v>
      </c>
      <c r="C13" s="26" t="s">
        <v>193</v>
      </c>
      <c r="D13" s="183">
        <v>2080505</v>
      </c>
      <c r="E13" s="26" t="s">
        <v>185</v>
      </c>
      <c r="F13" s="34" t="s">
        <v>189</v>
      </c>
      <c r="G13" s="34" t="s">
        <v>194</v>
      </c>
      <c r="H13" s="101">
        <v>190260.16</v>
      </c>
      <c r="I13" s="2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row>
    <row r="14" s="6" customFormat="1" ht="39" customHeight="1" spans="1:240">
      <c r="A14" s="182">
        <f t="shared" si="0"/>
        <v>8</v>
      </c>
      <c r="B14" s="26" t="s">
        <v>183</v>
      </c>
      <c r="C14" s="26" t="s">
        <v>193</v>
      </c>
      <c r="D14" s="183">
        <v>2080505</v>
      </c>
      <c r="E14" s="26" t="s">
        <v>185</v>
      </c>
      <c r="F14" s="34" t="s">
        <v>189</v>
      </c>
      <c r="G14" s="34" t="s">
        <v>195</v>
      </c>
      <c r="H14" s="101">
        <v>221877.81</v>
      </c>
      <c r="I14" s="2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row>
    <row r="15" s="6" customFormat="1" ht="39" customHeight="1" spans="1:240">
      <c r="A15" s="182">
        <f t="shared" si="0"/>
        <v>9</v>
      </c>
      <c r="B15" s="26" t="s">
        <v>183</v>
      </c>
      <c r="C15" s="26" t="s">
        <v>193</v>
      </c>
      <c r="D15" s="183">
        <v>2080505</v>
      </c>
      <c r="E15" s="26" t="s">
        <v>185</v>
      </c>
      <c r="F15" s="34" t="s">
        <v>189</v>
      </c>
      <c r="G15" s="34" t="s">
        <v>196</v>
      </c>
      <c r="H15" s="101">
        <v>235052.28</v>
      </c>
      <c r="I15" s="27"/>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row>
    <row r="16" s="6" customFormat="1" ht="39" customHeight="1" spans="1:240">
      <c r="A16" s="182">
        <f t="shared" si="0"/>
        <v>10</v>
      </c>
      <c r="B16" s="26" t="s">
        <v>183</v>
      </c>
      <c r="C16" s="26" t="s">
        <v>184</v>
      </c>
      <c r="D16" s="183">
        <v>2080506</v>
      </c>
      <c r="E16" s="26" t="s">
        <v>197</v>
      </c>
      <c r="F16" s="34" t="s">
        <v>198</v>
      </c>
      <c r="G16" s="34" t="s">
        <v>199</v>
      </c>
      <c r="H16" s="101">
        <v>60500</v>
      </c>
      <c r="I16" s="27"/>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row>
    <row r="17" s="6" customFormat="1" ht="39" customHeight="1" spans="1:240">
      <c r="A17" s="182">
        <f t="shared" si="0"/>
        <v>11</v>
      </c>
      <c r="B17" s="26" t="s">
        <v>183</v>
      </c>
      <c r="C17" s="26" t="s">
        <v>188</v>
      </c>
      <c r="D17" s="183">
        <v>2080506</v>
      </c>
      <c r="E17" s="26" t="s">
        <v>197</v>
      </c>
      <c r="F17" s="34" t="s">
        <v>200</v>
      </c>
      <c r="G17" s="34" t="s">
        <v>201</v>
      </c>
      <c r="H17" s="101">
        <v>49939.2</v>
      </c>
      <c r="I17" s="27"/>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row>
    <row r="18" s="6" customFormat="1" ht="39" customHeight="1" spans="1:240">
      <c r="A18" s="182">
        <f t="shared" ref="A18:A27" si="1">ROW()-6</f>
        <v>12</v>
      </c>
      <c r="B18" s="26" t="s">
        <v>183</v>
      </c>
      <c r="C18" s="26" t="s">
        <v>193</v>
      </c>
      <c r="D18" s="183">
        <v>2080506</v>
      </c>
      <c r="E18" s="26" t="s">
        <v>197</v>
      </c>
      <c r="F18" s="34" t="s">
        <v>200</v>
      </c>
      <c r="G18" s="34" t="s">
        <v>202</v>
      </c>
      <c r="H18" s="101">
        <v>635494.67</v>
      </c>
      <c r="I18" s="27"/>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row>
    <row r="19" s="6" customFormat="1" ht="39" customHeight="1" spans="1:240">
      <c r="A19" s="182">
        <f t="shared" si="1"/>
        <v>13</v>
      </c>
      <c r="B19" s="26" t="s">
        <v>183</v>
      </c>
      <c r="C19" s="26" t="s">
        <v>203</v>
      </c>
      <c r="D19" s="183">
        <v>2080506</v>
      </c>
      <c r="E19" s="26" t="s">
        <v>197</v>
      </c>
      <c r="F19" s="34" t="s">
        <v>200</v>
      </c>
      <c r="G19" s="34" t="s">
        <v>201</v>
      </c>
      <c r="H19" s="101">
        <v>221314.08</v>
      </c>
      <c r="I19" s="27"/>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row>
    <row r="20" s="6" customFormat="1" ht="39" customHeight="1" spans="1:240">
      <c r="A20" s="182">
        <f t="shared" si="1"/>
        <v>14</v>
      </c>
      <c r="B20" s="26" t="s">
        <v>183</v>
      </c>
      <c r="C20" s="26" t="s">
        <v>184</v>
      </c>
      <c r="D20" s="183">
        <v>2120103</v>
      </c>
      <c r="E20" s="26" t="s">
        <v>173</v>
      </c>
      <c r="F20" s="34" t="s">
        <v>204</v>
      </c>
      <c r="G20" s="34" t="s">
        <v>205</v>
      </c>
      <c r="H20" s="101">
        <v>660733.59</v>
      </c>
      <c r="I20" s="2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row>
    <row r="21" s="6" customFormat="1" ht="39" customHeight="1" spans="1:240">
      <c r="A21" s="182">
        <f t="shared" si="1"/>
        <v>15</v>
      </c>
      <c r="B21" s="26" t="s">
        <v>183</v>
      </c>
      <c r="C21" s="26" t="s">
        <v>193</v>
      </c>
      <c r="D21" s="183">
        <v>2120501</v>
      </c>
      <c r="E21" s="26" t="s">
        <v>206</v>
      </c>
      <c r="F21" s="34" t="s">
        <v>207</v>
      </c>
      <c r="G21" s="34" t="s">
        <v>208</v>
      </c>
      <c r="H21" s="101">
        <v>102384</v>
      </c>
      <c r="I21" s="2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row>
    <row r="22" s="6" customFormat="1" ht="39" customHeight="1" spans="1:240">
      <c r="A22" s="182">
        <f t="shared" si="1"/>
        <v>16</v>
      </c>
      <c r="B22" s="26" t="s">
        <v>183</v>
      </c>
      <c r="C22" s="26" t="s">
        <v>193</v>
      </c>
      <c r="D22" s="183">
        <v>2120501</v>
      </c>
      <c r="E22" s="26" t="s">
        <v>206</v>
      </c>
      <c r="F22" s="34" t="s">
        <v>209</v>
      </c>
      <c r="G22" s="34" t="s">
        <v>210</v>
      </c>
      <c r="H22" s="101">
        <v>893590.11</v>
      </c>
      <c r="I22" s="27"/>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row>
    <row r="23" s="6" customFormat="1" ht="39" customHeight="1" spans="1:240">
      <c r="A23" s="182">
        <f t="shared" si="1"/>
        <v>17</v>
      </c>
      <c r="B23" s="26" t="s">
        <v>171</v>
      </c>
      <c r="C23" s="26" t="s">
        <v>176</v>
      </c>
      <c r="D23" s="33">
        <v>2210201</v>
      </c>
      <c r="E23" s="26" t="s">
        <v>211</v>
      </c>
      <c r="F23" s="34" t="s">
        <v>212</v>
      </c>
      <c r="G23" s="34" t="s">
        <v>213</v>
      </c>
      <c r="H23" s="35">
        <v>1104</v>
      </c>
      <c r="I23" s="40"/>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row>
    <row r="24" s="6" customFormat="1" ht="39" customHeight="1" spans="1:240">
      <c r="A24" s="182">
        <f t="shared" si="1"/>
        <v>18</v>
      </c>
      <c r="B24" s="26" t="s">
        <v>183</v>
      </c>
      <c r="C24" s="26" t="s">
        <v>214</v>
      </c>
      <c r="D24" s="183">
        <v>2210201</v>
      </c>
      <c r="E24" s="26" t="s">
        <v>211</v>
      </c>
      <c r="F24" s="34" t="s">
        <v>215</v>
      </c>
      <c r="G24" s="34" t="s">
        <v>216</v>
      </c>
      <c r="H24" s="101">
        <v>30000</v>
      </c>
      <c r="I24" s="27"/>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row>
    <row r="25" s="6" customFormat="1" ht="39" customHeight="1" spans="1:240">
      <c r="A25" s="182">
        <f t="shared" si="1"/>
        <v>19</v>
      </c>
      <c r="B25" s="26" t="s">
        <v>183</v>
      </c>
      <c r="C25" s="26" t="s">
        <v>188</v>
      </c>
      <c r="D25" s="183">
        <v>2210203</v>
      </c>
      <c r="E25" s="26" t="s">
        <v>217</v>
      </c>
      <c r="F25" s="34" t="s">
        <v>218</v>
      </c>
      <c r="G25" s="34" t="s">
        <v>219</v>
      </c>
      <c r="H25" s="101">
        <v>1560</v>
      </c>
      <c r="I25" s="27"/>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row>
    <row r="26" s="6" customFormat="1" ht="39" customHeight="1" spans="1:240">
      <c r="A26" s="182">
        <f t="shared" si="1"/>
        <v>20</v>
      </c>
      <c r="B26" s="26" t="s">
        <v>183</v>
      </c>
      <c r="C26" s="26" t="s">
        <v>188</v>
      </c>
      <c r="D26" s="183">
        <v>2210203</v>
      </c>
      <c r="E26" s="26" t="s">
        <v>217</v>
      </c>
      <c r="F26" s="34" t="s">
        <v>220</v>
      </c>
      <c r="G26" s="34" t="s">
        <v>219</v>
      </c>
      <c r="H26" s="101">
        <v>9504</v>
      </c>
      <c r="I26" s="27"/>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row>
    <row r="27" s="6" customFormat="1" ht="39" customHeight="1" spans="1:240">
      <c r="A27" s="182">
        <f t="shared" si="1"/>
        <v>21</v>
      </c>
      <c r="B27" s="26" t="s">
        <v>183</v>
      </c>
      <c r="C27" s="26" t="s">
        <v>193</v>
      </c>
      <c r="D27" s="183">
        <v>2210203</v>
      </c>
      <c r="E27" s="26" t="s">
        <v>217</v>
      </c>
      <c r="F27" s="34" t="s">
        <v>218</v>
      </c>
      <c r="G27" s="34" t="s">
        <v>221</v>
      </c>
      <c r="H27" s="101">
        <v>475425</v>
      </c>
      <c r="I27" s="27"/>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row>
    <row r="28" s="6" customFormat="1" ht="39" customHeight="1" spans="1:240">
      <c r="A28" s="182">
        <f t="shared" ref="A28:A37" si="2">ROW()-6</f>
        <v>22</v>
      </c>
      <c r="B28" s="26" t="s">
        <v>183</v>
      </c>
      <c r="C28" s="26" t="s">
        <v>193</v>
      </c>
      <c r="D28" s="183">
        <v>2210203</v>
      </c>
      <c r="E28" s="26" t="s">
        <v>217</v>
      </c>
      <c r="F28" s="34" t="s">
        <v>220</v>
      </c>
      <c r="G28" s="34" t="s">
        <v>222</v>
      </c>
      <c r="H28" s="101">
        <v>93188</v>
      </c>
      <c r="I28" s="27"/>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row>
    <row r="29" s="6" customFormat="1" ht="39" customHeight="1" spans="1:240">
      <c r="A29" s="182">
        <f t="shared" si="2"/>
        <v>23</v>
      </c>
      <c r="B29" s="26" t="s">
        <v>183</v>
      </c>
      <c r="C29" s="26" t="s">
        <v>214</v>
      </c>
      <c r="D29" s="183">
        <v>2210203</v>
      </c>
      <c r="E29" s="26" t="s">
        <v>217</v>
      </c>
      <c r="F29" s="34" t="s">
        <v>220</v>
      </c>
      <c r="G29" s="34" t="s">
        <v>219</v>
      </c>
      <c r="H29" s="101">
        <v>48132</v>
      </c>
      <c r="I29" s="27"/>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row>
    <row r="30" s="6" customFormat="1" ht="39" customHeight="1" spans="1:240">
      <c r="A30" s="182">
        <f t="shared" si="2"/>
        <v>24</v>
      </c>
      <c r="B30" s="26" t="s">
        <v>183</v>
      </c>
      <c r="C30" s="26" t="s">
        <v>203</v>
      </c>
      <c r="D30" s="183">
        <v>2210203</v>
      </c>
      <c r="E30" s="26" t="s">
        <v>217</v>
      </c>
      <c r="F30" s="34" t="s">
        <v>218</v>
      </c>
      <c r="G30" s="34" t="s">
        <v>219</v>
      </c>
      <c r="H30" s="101">
        <v>11570</v>
      </c>
      <c r="I30" s="27"/>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row>
    <row r="31" s="6" customFormat="1" ht="39" customHeight="1" spans="1:240">
      <c r="A31" s="182">
        <f t="shared" si="2"/>
        <v>25</v>
      </c>
      <c r="B31" s="26" t="s">
        <v>183</v>
      </c>
      <c r="C31" s="26" t="s">
        <v>203</v>
      </c>
      <c r="D31" s="183">
        <v>2210203</v>
      </c>
      <c r="E31" s="26" t="s">
        <v>217</v>
      </c>
      <c r="F31" s="34" t="s">
        <v>220</v>
      </c>
      <c r="G31" s="34" t="s">
        <v>219</v>
      </c>
      <c r="H31" s="101">
        <v>37296</v>
      </c>
      <c r="I31" s="27"/>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row>
    <row r="32" s="6" customFormat="1" ht="39" customHeight="1" spans="1:240">
      <c r="A32" s="182">
        <f t="shared" si="2"/>
        <v>26</v>
      </c>
      <c r="B32" s="26" t="s">
        <v>223</v>
      </c>
      <c r="C32" s="26" t="s">
        <v>224</v>
      </c>
      <c r="D32" s="33" t="s">
        <v>225</v>
      </c>
      <c r="E32" s="26" t="s">
        <v>173</v>
      </c>
      <c r="F32" s="34" t="s">
        <v>204</v>
      </c>
      <c r="G32" s="34" t="s">
        <v>226</v>
      </c>
      <c r="H32" s="35">
        <v>396000</v>
      </c>
      <c r="I32" s="40"/>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row>
    <row r="33" s="6" customFormat="1" ht="39" customHeight="1" spans="1:240">
      <c r="A33" s="182">
        <f t="shared" si="2"/>
        <v>27</v>
      </c>
      <c r="B33" s="26" t="s">
        <v>227</v>
      </c>
      <c r="C33" s="26" t="s">
        <v>228</v>
      </c>
      <c r="D33" s="183" t="s">
        <v>229</v>
      </c>
      <c r="E33" s="26" t="s">
        <v>230</v>
      </c>
      <c r="F33" s="34" t="s">
        <v>204</v>
      </c>
      <c r="G33" s="34" t="s">
        <v>231</v>
      </c>
      <c r="H33" s="101">
        <v>36000</v>
      </c>
      <c r="I33" s="18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row>
    <row r="34" s="6" customFormat="1" ht="39" customHeight="1" spans="1:240">
      <c r="A34" s="182">
        <f t="shared" si="2"/>
        <v>28</v>
      </c>
      <c r="B34" s="26" t="s">
        <v>232</v>
      </c>
      <c r="C34" s="26" t="s">
        <v>233</v>
      </c>
      <c r="D34" s="33" t="s">
        <v>234</v>
      </c>
      <c r="E34" s="26" t="s">
        <v>235</v>
      </c>
      <c r="F34" s="34" t="s">
        <v>204</v>
      </c>
      <c r="G34" s="34" t="s">
        <v>236</v>
      </c>
      <c r="H34" s="35">
        <v>630000</v>
      </c>
      <c r="I34" s="187"/>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row>
    <row r="35" s="6" customFormat="1" ht="39" customHeight="1" spans="1:240">
      <c r="A35" s="182">
        <f t="shared" si="2"/>
        <v>29</v>
      </c>
      <c r="B35" s="26" t="s">
        <v>237</v>
      </c>
      <c r="C35" s="26" t="s">
        <v>238</v>
      </c>
      <c r="D35" s="33" t="s">
        <v>239</v>
      </c>
      <c r="E35" s="26" t="s">
        <v>240</v>
      </c>
      <c r="F35" s="34" t="s">
        <v>204</v>
      </c>
      <c r="G35" s="34" t="s">
        <v>241</v>
      </c>
      <c r="H35" s="35">
        <v>19896</v>
      </c>
      <c r="I35" s="40"/>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row>
    <row r="36" s="6" customFormat="1" ht="39" customHeight="1" spans="1:240">
      <c r="A36" s="182">
        <f t="shared" si="2"/>
        <v>30</v>
      </c>
      <c r="B36" s="26" t="s">
        <v>183</v>
      </c>
      <c r="C36" s="26" t="s">
        <v>184</v>
      </c>
      <c r="D36" s="183" t="s">
        <v>242</v>
      </c>
      <c r="E36" s="26" t="s">
        <v>185</v>
      </c>
      <c r="F36" s="34" t="s">
        <v>243</v>
      </c>
      <c r="G36" s="34" t="s">
        <v>244</v>
      </c>
      <c r="H36" s="101">
        <v>215196.48</v>
      </c>
      <c r="I36" s="27"/>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row>
    <row r="37" s="6" customFormat="1" ht="39" customHeight="1" spans="1:240">
      <c r="A37" s="182">
        <f t="shared" si="2"/>
        <v>31</v>
      </c>
      <c r="B37" s="26" t="s">
        <v>245</v>
      </c>
      <c r="C37" s="26" t="s">
        <v>246</v>
      </c>
      <c r="D37" s="33" t="s">
        <v>242</v>
      </c>
      <c r="E37" s="26" t="s">
        <v>185</v>
      </c>
      <c r="F37" s="34" t="s">
        <v>243</v>
      </c>
      <c r="G37" s="34" t="s">
        <v>247</v>
      </c>
      <c r="H37" s="35">
        <v>890000</v>
      </c>
      <c r="I37" s="40"/>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row>
    <row r="38" s="6" customFormat="1" ht="39" customHeight="1" spans="1:240">
      <c r="A38" s="182">
        <f t="shared" ref="A38:A48" si="3">ROW()-6</f>
        <v>32</v>
      </c>
      <c r="B38" s="26" t="s">
        <v>245</v>
      </c>
      <c r="C38" s="26" t="s">
        <v>248</v>
      </c>
      <c r="D38" s="33" t="s">
        <v>242</v>
      </c>
      <c r="E38" s="26" t="s">
        <v>185</v>
      </c>
      <c r="F38" s="34" t="s">
        <v>243</v>
      </c>
      <c r="G38" s="34" t="s">
        <v>249</v>
      </c>
      <c r="H38" s="35">
        <v>1050000</v>
      </c>
      <c r="I38" s="40"/>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row>
    <row r="39" s="6" customFormat="1" ht="39" customHeight="1" spans="1:240">
      <c r="A39" s="182">
        <f t="shared" si="3"/>
        <v>33</v>
      </c>
      <c r="B39" s="26" t="s">
        <v>245</v>
      </c>
      <c r="C39" s="26" t="s">
        <v>248</v>
      </c>
      <c r="D39" s="33" t="s">
        <v>242</v>
      </c>
      <c r="E39" s="26" t="s">
        <v>185</v>
      </c>
      <c r="F39" s="34" t="s">
        <v>243</v>
      </c>
      <c r="G39" s="34" t="s">
        <v>250</v>
      </c>
      <c r="H39" s="35">
        <v>401217.28</v>
      </c>
      <c r="I39" s="40"/>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row>
    <row r="40" s="6" customFormat="1" ht="39" customHeight="1" spans="1:240">
      <c r="A40" s="182">
        <f t="shared" si="3"/>
        <v>34</v>
      </c>
      <c r="B40" s="26" t="s">
        <v>245</v>
      </c>
      <c r="C40" s="26" t="s">
        <v>248</v>
      </c>
      <c r="D40" s="33" t="s">
        <v>242</v>
      </c>
      <c r="E40" s="26" t="s">
        <v>185</v>
      </c>
      <c r="F40" s="34" t="s">
        <v>243</v>
      </c>
      <c r="G40" s="34" t="s">
        <v>250</v>
      </c>
      <c r="H40" s="35">
        <v>1732448.57</v>
      </c>
      <c r="I40" s="40"/>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row>
    <row r="41" s="6" customFormat="1" ht="39" customHeight="1" spans="1:240">
      <c r="A41" s="182">
        <f t="shared" si="3"/>
        <v>35</v>
      </c>
      <c r="B41" s="26" t="s">
        <v>251</v>
      </c>
      <c r="C41" s="26" t="s">
        <v>252</v>
      </c>
      <c r="D41" s="33" t="s">
        <v>242</v>
      </c>
      <c r="E41" s="26" t="s">
        <v>185</v>
      </c>
      <c r="F41" s="34" t="s">
        <v>243</v>
      </c>
      <c r="G41" s="34" t="s">
        <v>253</v>
      </c>
      <c r="H41" s="35">
        <v>577989.15</v>
      </c>
      <c r="I41" s="40"/>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row>
    <row r="42" s="6" customFormat="1" ht="39" customHeight="1" spans="1:240">
      <c r="A42" s="182">
        <f t="shared" si="3"/>
        <v>36</v>
      </c>
      <c r="B42" s="26" t="s">
        <v>227</v>
      </c>
      <c r="C42" s="26" t="s">
        <v>228</v>
      </c>
      <c r="D42" s="33" t="s">
        <v>242</v>
      </c>
      <c r="E42" s="26" t="s">
        <v>185</v>
      </c>
      <c r="F42" s="34" t="s">
        <v>243</v>
      </c>
      <c r="G42" s="34" t="s">
        <v>254</v>
      </c>
      <c r="H42" s="35">
        <v>35934.52</v>
      </c>
      <c r="I42" s="40"/>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row>
    <row r="43" s="6" customFormat="1" ht="39" customHeight="1" spans="1:240">
      <c r="A43" s="182">
        <f t="shared" si="3"/>
        <v>37</v>
      </c>
      <c r="B43" s="26" t="s">
        <v>227</v>
      </c>
      <c r="C43" s="26" t="s">
        <v>228</v>
      </c>
      <c r="D43" s="33" t="s">
        <v>242</v>
      </c>
      <c r="E43" s="26" t="s">
        <v>185</v>
      </c>
      <c r="F43" s="34" t="s">
        <v>243</v>
      </c>
      <c r="G43" s="34" t="s">
        <v>255</v>
      </c>
      <c r="H43" s="35">
        <v>38986.84</v>
      </c>
      <c r="I43" s="40"/>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row>
    <row r="44" s="6" customFormat="1" ht="39" customHeight="1" spans="1:240">
      <c r="A44" s="182">
        <f t="shared" si="3"/>
        <v>38</v>
      </c>
      <c r="B44" s="26" t="s">
        <v>237</v>
      </c>
      <c r="C44" s="26" t="s">
        <v>256</v>
      </c>
      <c r="D44" s="33" t="s">
        <v>242</v>
      </c>
      <c r="E44" s="26" t="s">
        <v>185</v>
      </c>
      <c r="F44" s="34" t="s">
        <v>204</v>
      </c>
      <c r="G44" s="34" t="s">
        <v>257</v>
      </c>
      <c r="H44" s="35">
        <v>574600</v>
      </c>
      <c r="I44" s="40"/>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row>
    <row r="45" s="6" customFormat="1" ht="39" customHeight="1" spans="1:240">
      <c r="A45" s="182">
        <f t="shared" si="3"/>
        <v>39</v>
      </c>
      <c r="B45" s="26" t="s">
        <v>245</v>
      </c>
      <c r="C45" s="26" t="s">
        <v>246</v>
      </c>
      <c r="D45" s="33" t="s">
        <v>258</v>
      </c>
      <c r="E45" s="26" t="s">
        <v>197</v>
      </c>
      <c r="F45" s="34" t="s">
        <v>243</v>
      </c>
      <c r="G45" s="34" t="s">
        <v>259</v>
      </c>
      <c r="H45" s="35">
        <v>900000</v>
      </c>
      <c r="I45" s="40"/>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row>
    <row r="46" s="6" customFormat="1" ht="39" customHeight="1" spans="1:240">
      <c r="A46" s="182">
        <f t="shared" si="3"/>
        <v>40</v>
      </c>
      <c r="B46" s="26" t="s">
        <v>245</v>
      </c>
      <c r="C46" s="26" t="s">
        <v>248</v>
      </c>
      <c r="D46" s="33" t="s">
        <v>258</v>
      </c>
      <c r="E46" s="26" t="s">
        <v>197</v>
      </c>
      <c r="F46" s="34" t="s">
        <v>260</v>
      </c>
      <c r="G46" s="34" t="s">
        <v>261</v>
      </c>
      <c r="H46" s="35">
        <v>590000</v>
      </c>
      <c r="I46" s="40"/>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row>
    <row r="47" s="6" customFormat="1" ht="39" customHeight="1" spans="1:240">
      <c r="A47" s="182">
        <f t="shared" si="3"/>
        <v>41</v>
      </c>
      <c r="B47" s="26" t="s">
        <v>171</v>
      </c>
      <c r="C47" s="26" t="s">
        <v>262</v>
      </c>
      <c r="D47" s="33" t="s">
        <v>263</v>
      </c>
      <c r="E47" s="26" t="s">
        <v>264</v>
      </c>
      <c r="F47" s="34" t="s">
        <v>265</v>
      </c>
      <c r="G47" s="34" t="s">
        <v>266</v>
      </c>
      <c r="H47" s="35">
        <v>586689.06</v>
      </c>
      <c r="I47" s="4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row>
    <row r="48" s="6" customFormat="1" ht="39" customHeight="1" spans="1:240">
      <c r="A48" s="182">
        <f t="shared" si="3"/>
        <v>42</v>
      </c>
      <c r="B48" s="26" t="s">
        <v>171</v>
      </c>
      <c r="C48" s="26" t="s">
        <v>267</v>
      </c>
      <c r="D48" s="33" t="s">
        <v>263</v>
      </c>
      <c r="E48" s="26" t="s">
        <v>264</v>
      </c>
      <c r="F48" s="34" t="s">
        <v>268</v>
      </c>
      <c r="G48" s="34" t="s">
        <v>269</v>
      </c>
      <c r="H48" s="35">
        <v>11186</v>
      </c>
      <c r="I48" s="40"/>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row>
    <row r="49" s="6" customFormat="1" ht="39" customHeight="1" spans="1:240">
      <c r="A49" s="182">
        <f t="shared" ref="A49:A63" si="4">ROW()-6</f>
        <v>43</v>
      </c>
      <c r="B49" s="26" t="s">
        <v>171</v>
      </c>
      <c r="C49" s="26" t="s">
        <v>267</v>
      </c>
      <c r="D49" s="33">
        <v>2080599</v>
      </c>
      <c r="E49" s="26" t="s">
        <v>264</v>
      </c>
      <c r="F49" s="34" t="s">
        <v>265</v>
      </c>
      <c r="G49" s="34" t="s">
        <v>270</v>
      </c>
      <c r="H49" s="35">
        <v>639242.1</v>
      </c>
      <c r="I49" s="40"/>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row>
    <row r="50" s="6" customFormat="1" ht="39" customHeight="1" spans="1:240">
      <c r="A50" s="182">
        <f t="shared" si="4"/>
        <v>44</v>
      </c>
      <c r="B50" s="26" t="s">
        <v>251</v>
      </c>
      <c r="C50" s="26" t="s">
        <v>252</v>
      </c>
      <c r="D50" s="33" t="s">
        <v>263</v>
      </c>
      <c r="E50" s="26" t="s">
        <v>264</v>
      </c>
      <c r="F50" s="34" t="s">
        <v>243</v>
      </c>
      <c r="G50" s="34" t="s">
        <v>271</v>
      </c>
      <c r="H50" s="35">
        <v>190319</v>
      </c>
      <c r="I50" s="40"/>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row>
    <row r="51" s="6" customFormat="1" ht="39" customHeight="1" spans="1:240">
      <c r="A51" s="182">
        <f t="shared" si="4"/>
        <v>45</v>
      </c>
      <c r="B51" s="26" t="s">
        <v>171</v>
      </c>
      <c r="C51" s="26" t="s">
        <v>272</v>
      </c>
      <c r="D51" s="33" t="s">
        <v>263</v>
      </c>
      <c r="E51" s="26" t="s">
        <v>264</v>
      </c>
      <c r="F51" s="34" t="s">
        <v>265</v>
      </c>
      <c r="G51" s="34" t="s">
        <v>273</v>
      </c>
      <c r="H51" s="35">
        <v>155693.66</v>
      </c>
      <c r="I51" s="40"/>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row>
    <row r="52" s="6" customFormat="1" ht="39" customHeight="1" spans="1:240">
      <c r="A52" s="182">
        <f t="shared" si="4"/>
        <v>46</v>
      </c>
      <c r="B52" s="26" t="s">
        <v>251</v>
      </c>
      <c r="C52" s="26" t="s">
        <v>274</v>
      </c>
      <c r="D52" s="33" t="s">
        <v>275</v>
      </c>
      <c r="E52" s="26" t="s">
        <v>276</v>
      </c>
      <c r="F52" s="34" t="s">
        <v>204</v>
      </c>
      <c r="G52" s="34" t="s">
        <v>277</v>
      </c>
      <c r="H52" s="35">
        <v>1100000</v>
      </c>
      <c r="I52" s="40"/>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row>
    <row r="53" s="6" customFormat="1" ht="39" customHeight="1" spans="1:240">
      <c r="A53" s="182">
        <f t="shared" si="4"/>
        <v>47</v>
      </c>
      <c r="B53" s="26" t="s">
        <v>237</v>
      </c>
      <c r="C53" s="26" t="s">
        <v>278</v>
      </c>
      <c r="D53" s="33" t="s">
        <v>279</v>
      </c>
      <c r="E53" s="26" t="s">
        <v>280</v>
      </c>
      <c r="F53" s="34" t="s">
        <v>204</v>
      </c>
      <c r="G53" s="34" t="s">
        <v>281</v>
      </c>
      <c r="H53" s="35">
        <v>200</v>
      </c>
      <c r="I53" s="40"/>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row>
    <row r="54" s="6" customFormat="1" ht="39" customHeight="1" spans="1:240">
      <c r="A54" s="182">
        <f t="shared" si="4"/>
        <v>48</v>
      </c>
      <c r="B54" s="26" t="s">
        <v>245</v>
      </c>
      <c r="C54" s="26" t="s">
        <v>246</v>
      </c>
      <c r="D54" s="33" t="s">
        <v>279</v>
      </c>
      <c r="E54" s="26" t="s">
        <v>280</v>
      </c>
      <c r="F54" s="34" t="s">
        <v>243</v>
      </c>
      <c r="G54" s="34" t="s">
        <v>282</v>
      </c>
      <c r="H54" s="35">
        <v>10000</v>
      </c>
      <c r="I54" s="40"/>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row>
    <row r="55" s="6" customFormat="1" ht="39" customHeight="1" spans="1:240">
      <c r="A55" s="182">
        <f t="shared" si="4"/>
        <v>49</v>
      </c>
      <c r="B55" s="26" t="s">
        <v>237</v>
      </c>
      <c r="C55" s="26" t="s">
        <v>283</v>
      </c>
      <c r="D55" s="33" t="s">
        <v>279</v>
      </c>
      <c r="E55" s="26" t="s">
        <v>280</v>
      </c>
      <c r="F55" s="34" t="s">
        <v>243</v>
      </c>
      <c r="G55" s="34" t="s">
        <v>284</v>
      </c>
      <c r="H55" s="35">
        <v>3000</v>
      </c>
      <c r="I55" s="40"/>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row>
    <row r="56" s="6" customFormat="1" ht="39" customHeight="1" spans="1:240">
      <c r="A56" s="182">
        <f t="shared" si="4"/>
        <v>50</v>
      </c>
      <c r="B56" s="26" t="s">
        <v>237</v>
      </c>
      <c r="C56" s="26" t="s">
        <v>278</v>
      </c>
      <c r="D56" s="33" t="s">
        <v>285</v>
      </c>
      <c r="E56" s="26" t="s">
        <v>286</v>
      </c>
      <c r="F56" s="34" t="s">
        <v>204</v>
      </c>
      <c r="G56" s="34" t="s">
        <v>287</v>
      </c>
      <c r="H56" s="35">
        <v>1450</v>
      </c>
      <c r="I56" s="40"/>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row>
    <row r="57" s="6" customFormat="1" ht="39" customHeight="1" spans="1:240">
      <c r="A57" s="182">
        <f t="shared" si="4"/>
        <v>51</v>
      </c>
      <c r="B57" s="26" t="s">
        <v>171</v>
      </c>
      <c r="C57" s="26" t="s">
        <v>288</v>
      </c>
      <c r="D57" s="33" t="s">
        <v>289</v>
      </c>
      <c r="E57" s="26" t="s">
        <v>211</v>
      </c>
      <c r="F57" s="34" t="s">
        <v>290</v>
      </c>
      <c r="G57" s="34" t="s">
        <v>291</v>
      </c>
      <c r="H57" s="35">
        <v>9336</v>
      </c>
      <c r="I57" s="40"/>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row>
    <row r="58" s="6" customFormat="1" ht="39" customHeight="1" spans="1:240">
      <c r="A58" s="182">
        <f t="shared" si="4"/>
        <v>52</v>
      </c>
      <c r="B58" s="26" t="s">
        <v>292</v>
      </c>
      <c r="C58" s="26" t="s">
        <v>293</v>
      </c>
      <c r="D58" s="33" t="s">
        <v>294</v>
      </c>
      <c r="E58" s="26" t="s">
        <v>217</v>
      </c>
      <c r="F58" s="34" t="s">
        <v>295</v>
      </c>
      <c r="G58" s="34" t="s">
        <v>296</v>
      </c>
      <c r="H58" s="35">
        <v>408736.8</v>
      </c>
      <c r="I58" s="40"/>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row>
    <row r="59" s="6" customFormat="1" ht="39" customHeight="1" spans="1:240">
      <c r="A59" s="182">
        <f t="shared" si="4"/>
        <v>53</v>
      </c>
      <c r="B59" s="26" t="s">
        <v>223</v>
      </c>
      <c r="C59" s="26" t="s">
        <v>223</v>
      </c>
      <c r="D59" s="33" t="s">
        <v>294</v>
      </c>
      <c r="E59" s="26" t="s">
        <v>217</v>
      </c>
      <c r="F59" s="34" t="s">
        <v>295</v>
      </c>
      <c r="G59" s="34" t="s">
        <v>297</v>
      </c>
      <c r="H59" s="35">
        <v>90691.68</v>
      </c>
      <c r="I59" s="40"/>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row>
    <row r="60" s="6" customFormat="1" ht="39" customHeight="1" spans="1:240">
      <c r="A60" s="182">
        <f t="shared" si="4"/>
        <v>54</v>
      </c>
      <c r="B60" s="26" t="s">
        <v>171</v>
      </c>
      <c r="C60" s="26" t="s">
        <v>298</v>
      </c>
      <c r="D60" s="33" t="s">
        <v>294</v>
      </c>
      <c r="E60" s="26" t="s">
        <v>217</v>
      </c>
      <c r="F60" s="34" t="s">
        <v>295</v>
      </c>
      <c r="G60" s="34" t="s">
        <v>299</v>
      </c>
      <c r="H60" s="35">
        <v>293954</v>
      </c>
      <c r="I60" s="40"/>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row>
    <row r="61" s="6" customFormat="1" ht="39" customHeight="1" spans="1:240">
      <c r="A61" s="182">
        <f t="shared" si="4"/>
        <v>55</v>
      </c>
      <c r="B61" s="26" t="s">
        <v>171</v>
      </c>
      <c r="C61" s="26" t="s">
        <v>300</v>
      </c>
      <c r="D61" s="33" t="s">
        <v>294</v>
      </c>
      <c r="E61" s="26" t="s">
        <v>217</v>
      </c>
      <c r="F61" s="34" t="s">
        <v>204</v>
      </c>
      <c r="G61" s="34" t="s">
        <v>301</v>
      </c>
      <c r="H61" s="35">
        <v>65940</v>
      </c>
      <c r="I61" s="40"/>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row>
    <row r="62" s="6" customFormat="1" ht="39" customHeight="1" spans="1:240">
      <c r="A62" s="182">
        <f t="shared" si="4"/>
        <v>56</v>
      </c>
      <c r="B62" s="26" t="s">
        <v>237</v>
      </c>
      <c r="C62" s="26" t="s">
        <v>238</v>
      </c>
      <c r="D62" s="33" t="s">
        <v>294</v>
      </c>
      <c r="E62" s="26" t="s">
        <v>217</v>
      </c>
      <c r="F62" s="34" t="s">
        <v>204</v>
      </c>
      <c r="G62" s="34" t="s">
        <v>302</v>
      </c>
      <c r="H62" s="35">
        <v>74213</v>
      </c>
      <c r="I62" s="40"/>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row>
    <row r="63" s="6" customFormat="1" ht="39" customHeight="1" spans="1:240">
      <c r="A63" s="182">
        <f t="shared" si="4"/>
        <v>57</v>
      </c>
      <c r="B63" s="26"/>
      <c r="C63" s="26"/>
      <c r="D63" s="33"/>
      <c r="E63" s="96" t="s">
        <v>303</v>
      </c>
      <c r="F63" s="97"/>
      <c r="G63" s="98"/>
      <c r="H63" s="184">
        <f>SUM(H64:H166)</f>
        <v>35769176.1</v>
      </c>
      <c r="I63" s="40"/>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row>
    <row r="64" s="6" customFormat="1" ht="39" customHeight="1" spans="1:240">
      <c r="A64" s="182">
        <f t="shared" ref="A64:A83" si="5">ROW()-6</f>
        <v>58</v>
      </c>
      <c r="B64" s="26" t="s">
        <v>178</v>
      </c>
      <c r="C64" s="26" t="s">
        <v>304</v>
      </c>
      <c r="D64" s="33">
        <v>2010101</v>
      </c>
      <c r="E64" s="26" t="s">
        <v>305</v>
      </c>
      <c r="F64" s="34" t="s">
        <v>306</v>
      </c>
      <c r="G64" s="34" t="s">
        <v>307</v>
      </c>
      <c r="H64" s="35">
        <v>210000</v>
      </c>
      <c r="I64" s="40"/>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row>
    <row r="65" s="6" customFormat="1" ht="39" customHeight="1" spans="1:240">
      <c r="A65" s="182">
        <f t="shared" si="5"/>
        <v>59</v>
      </c>
      <c r="B65" s="26" t="s">
        <v>178</v>
      </c>
      <c r="C65" s="26" t="s">
        <v>308</v>
      </c>
      <c r="D65" s="33">
        <v>2010301</v>
      </c>
      <c r="E65" s="26" t="s">
        <v>305</v>
      </c>
      <c r="F65" s="34" t="s">
        <v>306</v>
      </c>
      <c r="G65" s="34" t="s">
        <v>309</v>
      </c>
      <c r="H65" s="35">
        <v>1280000</v>
      </c>
      <c r="I65" s="40"/>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row>
    <row r="66" s="6" customFormat="1" ht="39" customHeight="1" spans="1:240">
      <c r="A66" s="182">
        <f t="shared" si="5"/>
        <v>60</v>
      </c>
      <c r="B66" s="26" t="s">
        <v>178</v>
      </c>
      <c r="C66" s="26" t="s">
        <v>308</v>
      </c>
      <c r="D66" s="33">
        <v>2010301</v>
      </c>
      <c r="E66" s="26" t="s">
        <v>305</v>
      </c>
      <c r="F66" s="34" t="s">
        <v>306</v>
      </c>
      <c r="G66" s="34" t="s">
        <v>310</v>
      </c>
      <c r="H66" s="35">
        <v>654000</v>
      </c>
      <c r="I66" s="40"/>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row>
    <row r="67" s="6" customFormat="1" ht="39" customHeight="1" spans="1:240">
      <c r="A67" s="182">
        <f t="shared" si="5"/>
        <v>61</v>
      </c>
      <c r="B67" s="26" t="s">
        <v>178</v>
      </c>
      <c r="C67" s="26" t="s">
        <v>308</v>
      </c>
      <c r="D67" s="33">
        <v>2010301</v>
      </c>
      <c r="E67" s="26" t="s">
        <v>305</v>
      </c>
      <c r="F67" s="34" t="s">
        <v>306</v>
      </c>
      <c r="G67" s="34" t="s">
        <v>311</v>
      </c>
      <c r="H67" s="35">
        <v>300000</v>
      </c>
      <c r="I67" s="4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row>
    <row r="68" s="6" customFormat="1" ht="39" customHeight="1" spans="1:240">
      <c r="A68" s="182">
        <f t="shared" si="5"/>
        <v>62</v>
      </c>
      <c r="B68" s="26" t="s">
        <v>178</v>
      </c>
      <c r="C68" s="26" t="s">
        <v>312</v>
      </c>
      <c r="D68" s="33">
        <v>2010303</v>
      </c>
      <c r="E68" s="26" t="s">
        <v>173</v>
      </c>
      <c r="F68" s="34" t="s">
        <v>313</v>
      </c>
      <c r="G68" s="34" t="s">
        <v>314</v>
      </c>
      <c r="H68" s="35">
        <v>85000</v>
      </c>
      <c r="I68" s="40"/>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row>
    <row r="69" s="6" customFormat="1" ht="39" customHeight="1" spans="1:240">
      <c r="A69" s="182">
        <f t="shared" si="5"/>
        <v>63</v>
      </c>
      <c r="B69" s="26" t="s">
        <v>178</v>
      </c>
      <c r="C69" s="26" t="s">
        <v>312</v>
      </c>
      <c r="D69" s="33">
        <v>2010303</v>
      </c>
      <c r="E69" s="26" t="s">
        <v>173</v>
      </c>
      <c r="F69" s="34" t="s">
        <v>315</v>
      </c>
      <c r="G69" s="34" t="s">
        <v>316</v>
      </c>
      <c r="H69" s="35">
        <v>400000</v>
      </c>
      <c r="I69" s="40"/>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row>
    <row r="70" s="6" customFormat="1" ht="39" customHeight="1" spans="1:240">
      <c r="A70" s="182">
        <f t="shared" si="5"/>
        <v>64</v>
      </c>
      <c r="B70" s="26" t="s">
        <v>292</v>
      </c>
      <c r="C70" s="26" t="s">
        <v>317</v>
      </c>
      <c r="D70" s="33">
        <v>2010399</v>
      </c>
      <c r="E70" s="26" t="s">
        <v>318</v>
      </c>
      <c r="F70" s="34" t="s">
        <v>319</v>
      </c>
      <c r="G70" s="34" t="s">
        <v>320</v>
      </c>
      <c r="H70" s="35">
        <v>1316640</v>
      </c>
      <c r="I70" s="40"/>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row>
    <row r="71" s="6" customFormat="1" ht="39" customHeight="1" spans="1:240">
      <c r="A71" s="182">
        <f t="shared" si="5"/>
        <v>65</v>
      </c>
      <c r="B71" s="26" t="s">
        <v>223</v>
      </c>
      <c r="C71" s="26" t="s">
        <v>321</v>
      </c>
      <c r="D71" s="33">
        <v>2012901</v>
      </c>
      <c r="E71" s="26" t="s">
        <v>305</v>
      </c>
      <c r="F71" s="34" t="s">
        <v>322</v>
      </c>
      <c r="G71" s="34" t="s">
        <v>323</v>
      </c>
      <c r="H71" s="35">
        <v>210000</v>
      </c>
      <c r="I71" s="40"/>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row>
    <row r="72" s="6" customFormat="1" ht="39" customHeight="1" spans="1:240">
      <c r="A72" s="182">
        <f t="shared" si="5"/>
        <v>66</v>
      </c>
      <c r="B72" s="26" t="s">
        <v>227</v>
      </c>
      <c r="C72" s="26" t="s">
        <v>228</v>
      </c>
      <c r="D72" s="183">
        <v>2012999</v>
      </c>
      <c r="E72" s="26" t="s">
        <v>324</v>
      </c>
      <c r="F72" s="34" t="s">
        <v>322</v>
      </c>
      <c r="G72" s="34" t="s">
        <v>325</v>
      </c>
      <c r="H72" s="101">
        <v>50000</v>
      </c>
      <c r="I72" s="186"/>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row>
    <row r="73" s="6" customFormat="1" ht="39" customHeight="1" spans="1:240">
      <c r="A73" s="182">
        <f t="shared" si="5"/>
        <v>67</v>
      </c>
      <c r="B73" s="26" t="s">
        <v>227</v>
      </c>
      <c r="C73" s="26" t="s">
        <v>228</v>
      </c>
      <c r="D73" s="183">
        <v>2012999</v>
      </c>
      <c r="E73" s="26" t="s">
        <v>324</v>
      </c>
      <c r="F73" s="34" t="s">
        <v>322</v>
      </c>
      <c r="G73" s="34" t="s">
        <v>326</v>
      </c>
      <c r="H73" s="101">
        <v>50000</v>
      </c>
      <c r="I73" s="186"/>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row>
    <row r="74" s="6" customFormat="1" ht="39" customHeight="1" spans="1:240">
      <c r="A74" s="182">
        <f t="shared" si="5"/>
        <v>68</v>
      </c>
      <c r="B74" s="26" t="s">
        <v>223</v>
      </c>
      <c r="C74" s="26" t="s">
        <v>327</v>
      </c>
      <c r="D74" s="33">
        <v>2013199</v>
      </c>
      <c r="E74" s="26" t="s">
        <v>328</v>
      </c>
      <c r="F74" s="34" t="s">
        <v>322</v>
      </c>
      <c r="G74" s="34" t="s">
        <v>329</v>
      </c>
      <c r="H74" s="35">
        <v>101103</v>
      </c>
      <c r="I74" s="40"/>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row>
    <row r="75" s="6" customFormat="1" ht="39" customHeight="1" spans="1:240">
      <c r="A75" s="182">
        <f t="shared" si="5"/>
        <v>69</v>
      </c>
      <c r="B75" s="26" t="s">
        <v>223</v>
      </c>
      <c r="C75" s="26" t="s">
        <v>327</v>
      </c>
      <c r="D75" s="33">
        <v>2013199</v>
      </c>
      <c r="E75" s="26" t="s">
        <v>328</v>
      </c>
      <c r="F75" s="34" t="s">
        <v>322</v>
      </c>
      <c r="G75" s="34" t="s">
        <v>330</v>
      </c>
      <c r="H75" s="35">
        <v>150000</v>
      </c>
      <c r="I75" s="40"/>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row>
    <row r="76" s="6" customFormat="1" ht="39" customHeight="1" spans="1:240">
      <c r="A76" s="182">
        <f t="shared" si="5"/>
        <v>70</v>
      </c>
      <c r="B76" s="26" t="s">
        <v>223</v>
      </c>
      <c r="C76" s="26" t="s">
        <v>331</v>
      </c>
      <c r="D76" s="33">
        <v>2013399</v>
      </c>
      <c r="E76" s="26" t="s">
        <v>332</v>
      </c>
      <c r="F76" s="34" t="s">
        <v>333</v>
      </c>
      <c r="G76" s="34" t="s">
        <v>334</v>
      </c>
      <c r="H76" s="35">
        <v>600000</v>
      </c>
      <c r="I76" s="40"/>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row>
    <row r="77" s="6" customFormat="1" ht="39" customHeight="1" spans="1:240">
      <c r="A77" s="182">
        <f t="shared" si="5"/>
        <v>71</v>
      </c>
      <c r="B77" s="26" t="s">
        <v>223</v>
      </c>
      <c r="C77" s="26" t="s">
        <v>331</v>
      </c>
      <c r="D77" s="33">
        <v>2013399</v>
      </c>
      <c r="E77" s="26" t="s">
        <v>332</v>
      </c>
      <c r="F77" s="34" t="s">
        <v>333</v>
      </c>
      <c r="G77" s="34" t="s">
        <v>335</v>
      </c>
      <c r="H77" s="35">
        <v>900000</v>
      </c>
      <c r="I77" s="40"/>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row>
    <row r="78" s="6" customFormat="1" ht="39" customHeight="1" spans="1:240">
      <c r="A78" s="182">
        <f t="shared" si="5"/>
        <v>72</v>
      </c>
      <c r="B78" s="26" t="s">
        <v>178</v>
      </c>
      <c r="C78" s="26" t="s">
        <v>179</v>
      </c>
      <c r="D78" s="33">
        <v>2040219</v>
      </c>
      <c r="E78" s="26" t="s">
        <v>336</v>
      </c>
      <c r="F78" s="34" t="s">
        <v>306</v>
      </c>
      <c r="G78" s="34" t="s">
        <v>337</v>
      </c>
      <c r="H78" s="35">
        <v>1152000</v>
      </c>
      <c r="I78" s="40"/>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row>
    <row r="79" s="6" customFormat="1" ht="39" customHeight="1" spans="1:240">
      <c r="A79" s="182">
        <f t="shared" si="5"/>
        <v>73</v>
      </c>
      <c r="B79" s="26" t="s">
        <v>227</v>
      </c>
      <c r="C79" s="26" t="s">
        <v>338</v>
      </c>
      <c r="D79" s="183">
        <v>2050199</v>
      </c>
      <c r="E79" s="26" t="s">
        <v>339</v>
      </c>
      <c r="F79" s="34" t="s">
        <v>340</v>
      </c>
      <c r="G79" s="34" t="s">
        <v>341</v>
      </c>
      <c r="H79" s="101">
        <v>2817010</v>
      </c>
      <c r="I79" s="189"/>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row>
    <row r="80" s="6" customFormat="1" ht="39" customHeight="1" spans="1:240">
      <c r="A80" s="182">
        <f t="shared" si="5"/>
        <v>74</v>
      </c>
      <c r="B80" s="26" t="s">
        <v>227</v>
      </c>
      <c r="C80" s="26" t="s">
        <v>228</v>
      </c>
      <c r="D80" s="183">
        <v>2070199</v>
      </c>
      <c r="E80" s="26" t="s">
        <v>342</v>
      </c>
      <c r="F80" s="34" t="s">
        <v>343</v>
      </c>
      <c r="G80" s="34" t="s">
        <v>344</v>
      </c>
      <c r="H80" s="101">
        <v>200000</v>
      </c>
      <c r="I80" s="186"/>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row>
    <row r="81" s="6" customFormat="1" ht="39" customHeight="1" spans="1:240">
      <c r="A81" s="182">
        <f t="shared" si="5"/>
        <v>75</v>
      </c>
      <c r="B81" s="26" t="s">
        <v>232</v>
      </c>
      <c r="C81" s="26" t="s">
        <v>233</v>
      </c>
      <c r="D81" s="33">
        <v>2080101</v>
      </c>
      <c r="E81" s="26" t="s">
        <v>305</v>
      </c>
      <c r="F81" s="34" t="s">
        <v>322</v>
      </c>
      <c r="G81" s="188" t="s">
        <v>345</v>
      </c>
      <c r="H81" s="35">
        <v>500000</v>
      </c>
      <c r="I81" s="4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row>
    <row r="82" s="6" customFormat="1" ht="39" customHeight="1" spans="1:240">
      <c r="A82" s="182">
        <f t="shared" si="5"/>
        <v>76</v>
      </c>
      <c r="B82" s="26" t="s">
        <v>251</v>
      </c>
      <c r="C82" s="26" t="s">
        <v>346</v>
      </c>
      <c r="D82" s="33">
        <v>2080799</v>
      </c>
      <c r="E82" s="26" t="s">
        <v>347</v>
      </c>
      <c r="F82" s="34" t="s">
        <v>322</v>
      </c>
      <c r="G82" s="34" t="s">
        <v>348</v>
      </c>
      <c r="H82" s="35">
        <v>160000</v>
      </c>
      <c r="I82" s="40"/>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row>
    <row r="83" s="6" customFormat="1" ht="39" customHeight="1" spans="1:240">
      <c r="A83" s="182">
        <f t="shared" si="5"/>
        <v>77</v>
      </c>
      <c r="B83" s="26" t="s">
        <v>245</v>
      </c>
      <c r="C83" s="26" t="s">
        <v>246</v>
      </c>
      <c r="D83" s="33">
        <v>2130199</v>
      </c>
      <c r="E83" s="26" t="s">
        <v>349</v>
      </c>
      <c r="F83" s="34" t="s">
        <v>322</v>
      </c>
      <c r="G83" s="34" t="s">
        <v>350</v>
      </c>
      <c r="H83" s="35">
        <v>259500</v>
      </c>
      <c r="I83" s="40"/>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row>
    <row r="84" s="6" customFormat="1" ht="39" customHeight="1" spans="1:240">
      <c r="A84" s="182">
        <f t="shared" ref="A84:A93" si="6">ROW()-6</f>
        <v>78</v>
      </c>
      <c r="B84" s="26" t="s">
        <v>292</v>
      </c>
      <c r="C84" s="26" t="s">
        <v>351</v>
      </c>
      <c r="D84" s="33">
        <v>2130705</v>
      </c>
      <c r="E84" s="26" t="s">
        <v>352</v>
      </c>
      <c r="F84" s="34" t="s">
        <v>322</v>
      </c>
      <c r="G84" s="34" t="s">
        <v>353</v>
      </c>
      <c r="H84" s="35">
        <v>50000</v>
      </c>
      <c r="I84" s="40"/>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row>
    <row r="85" s="6" customFormat="1" ht="39" customHeight="1" spans="1:240">
      <c r="A85" s="182">
        <f t="shared" si="6"/>
        <v>79</v>
      </c>
      <c r="B85" s="26" t="s">
        <v>171</v>
      </c>
      <c r="C85" s="26" t="s">
        <v>354</v>
      </c>
      <c r="D85" s="33">
        <v>2240203</v>
      </c>
      <c r="E85" s="26" t="s">
        <v>173</v>
      </c>
      <c r="F85" s="34" t="s">
        <v>322</v>
      </c>
      <c r="G85" s="34" t="s">
        <v>355</v>
      </c>
      <c r="H85" s="35">
        <v>187392</v>
      </c>
      <c r="I85" s="40"/>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row>
    <row r="86" s="6" customFormat="1" ht="39" customHeight="1" spans="1:240">
      <c r="A86" s="182">
        <f t="shared" si="6"/>
        <v>80</v>
      </c>
      <c r="B86" s="26" t="s">
        <v>223</v>
      </c>
      <c r="C86" s="26" t="s">
        <v>304</v>
      </c>
      <c r="D86" s="33" t="s">
        <v>356</v>
      </c>
      <c r="E86" s="26" t="s">
        <v>357</v>
      </c>
      <c r="F86" s="34" t="s">
        <v>322</v>
      </c>
      <c r="G86" s="34" t="s">
        <v>358</v>
      </c>
      <c r="H86" s="35">
        <v>200000</v>
      </c>
      <c r="I86" s="40"/>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row>
    <row r="87" s="6" customFormat="1" ht="39" customHeight="1" spans="1:240">
      <c r="A87" s="182">
        <f t="shared" si="6"/>
        <v>81</v>
      </c>
      <c r="B87" s="26" t="s">
        <v>223</v>
      </c>
      <c r="C87" s="26" t="s">
        <v>359</v>
      </c>
      <c r="D87" s="33" t="s">
        <v>360</v>
      </c>
      <c r="E87" s="26" t="s">
        <v>361</v>
      </c>
      <c r="F87" s="34" t="s">
        <v>322</v>
      </c>
      <c r="G87" s="34" t="s">
        <v>362</v>
      </c>
      <c r="H87" s="35">
        <v>81000</v>
      </c>
      <c r="I87" s="40"/>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row>
    <row r="88" s="6" customFormat="1" ht="39" customHeight="1" spans="1:240">
      <c r="A88" s="182">
        <f t="shared" si="6"/>
        <v>82</v>
      </c>
      <c r="B88" s="26" t="s">
        <v>223</v>
      </c>
      <c r="C88" s="26" t="s">
        <v>312</v>
      </c>
      <c r="D88" s="33" t="s">
        <v>363</v>
      </c>
      <c r="E88" s="26" t="s">
        <v>305</v>
      </c>
      <c r="F88" s="34" t="s">
        <v>364</v>
      </c>
      <c r="G88" s="34" t="s">
        <v>365</v>
      </c>
      <c r="H88" s="35">
        <v>1320000</v>
      </c>
      <c r="I88" s="40"/>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row>
    <row r="89" s="6" customFormat="1" ht="39" customHeight="1" spans="1:240">
      <c r="A89" s="182">
        <f t="shared" si="6"/>
        <v>83</v>
      </c>
      <c r="B89" s="26" t="s">
        <v>223</v>
      </c>
      <c r="C89" s="26" t="s">
        <v>366</v>
      </c>
      <c r="D89" s="33" t="s">
        <v>363</v>
      </c>
      <c r="E89" s="26" t="s">
        <v>305</v>
      </c>
      <c r="F89" s="34" t="s">
        <v>322</v>
      </c>
      <c r="G89" s="34" t="s">
        <v>367</v>
      </c>
      <c r="H89" s="35">
        <v>100000</v>
      </c>
      <c r="I89" s="40"/>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row>
    <row r="90" s="6" customFormat="1" ht="39" customHeight="1" spans="1:240">
      <c r="A90" s="182">
        <f t="shared" si="6"/>
        <v>84</v>
      </c>
      <c r="B90" s="26" t="s">
        <v>292</v>
      </c>
      <c r="C90" s="26" t="s">
        <v>368</v>
      </c>
      <c r="D90" s="33" t="s">
        <v>363</v>
      </c>
      <c r="E90" s="26" t="s">
        <v>305</v>
      </c>
      <c r="F90" s="34" t="s">
        <v>369</v>
      </c>
      <c r="G90" s="34" t="s">
        <v>370</v>
      </c>
      <c r="H90" s="35">
        <v>300000</v>
      </c>
      <c r="I90" s="40"/>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row>
    <row r="91" s="6" customFormat="1" ht="39" customHeight="1" spans="1:240">
      <c r="A91" s="182">
        <f t="shared" si="6"/>
        <v>85</v>
      </c>
      <c r="B91" s="26" t="s">
        <v>292</v>
      </c>
      <c r="C91" s="26" t="s">
        <v>371</v>
      </c>
      <c r="D91" s="33" t="s">
        <v>363</v>
      </c>
      <c r="E91" s="26" t="s">
        <v>305</v>
      </c>
      <c r="F91" s="34" t="s">
        <v>322</v>
      </c>
      <c r="G91" s="34" t="s">
        <v>372</v>
      </c>
      <c r="H91" s="35">
        <v>500000</v>
      </c>
      <c r="I91" s="40"/>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row>
    <row r="92" s="6" customFormat="1" ht="39" customHeight="1" spans="1:240">
      <c r="A92" s="182">
        <f t="shared" si="6"/>
        <v>86</v>
      </c>
      <c r="B92" s="26" t="s">
        <v>292</v>
      </c>
      <c r="C92" s="26" t="s">
        <v>373</v>
      </c>
      <c r="D92" s="33" t="s">
        <v>363</v>
      </c>
      <c r="E92" s="26" t="s">
        <v>305</v>
      </c>
      <c r="F92" s="34" t="s">
        <v>369</v>
      </c>
      <c r="G92" s="34" t="s">
        <v>374</v>
      </c>
      <c r="H92" s="35">
        <v>500000</v>
      </c>
      <c r="I92" s="40"/>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row>
    <row r="93" s="6" customFormat="1" ht="39" customHeight="1" spans="1:240">
      <c r="A93" s="182">
        <f t="shared" si="6"/>
        <v>87</v>
      </c>
      <c r="B93" s="26" t="s">
        <v>223</v>
      </c>
      <c r="C93" s="26" t="s">
        <v>308</v>
      </c>
      <c r="D93" s="33" t="s">
        <v>363</v>
      </c>
      <c r="E93" s="26" t="s">
        <v>305</v>
      </c>
      <c r="F93" s="34" t="s">
        <v>364</v>
      </c>
      <c r="G93" s="34" t="s">
        <v>375</v>
      </c>
      <c r="H93" s="35">
        <v>180000</v>
      </c>
      <c r="I93" s="40"/>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row>
    <row r="94" s="6" customFormat="1" ht="39" customHeight="1" spans="1:240">
      <c r="A94" s="182">
        <f t="shared" ref="A94:A103" si="7">ROW()-6</f>
        <v>88</v>
      </c>
      <c r="B94" s="26" t="s">
        <v>292</v>
      </c>
      <c r="C94" s="26" t="s">
        <v>376</v>
      </c>
      <c r="D94" s="33" t="s">
        <v>363</v>
      </c>
      <c r="E94" s="26" t="s">
        <v>305</v>
      </c>
      <c r="F94" s="34" t="s">
        <v>369</v>
      </c>
      <c r="G94" s="34" t="s">
        <v>377</v>
      </c>
      <c r="H94" s="35">
        <v>300000</v>
      </c>
      <c r="I94" s="4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row>
    <row r="95" s="6" customFormat="1" ht="39" customHeight="1" spans="1:240">
      <c r="A95" s="182">
        <f t="shared" si="7"/>
        <v>89</v>
      </c>
      <c r="B95" s="26" t="s">
        <v>292</v>
      </c>
      <c r="C95" s="26" t="s">
        <v>351</v>
      </c>
      <c r="D95" s="33" t="s">
        <v>363</v>
      </c>
      <c r="E95" s="26" t="s">
        <v>305</v>
      </c>
      <c r="F95" s="34" t="s">
        <v>322</v>
      </c>
      <c r="G95" s="34" t="s">
        <v>378</v>
      </c>
      <c r="H95" s="35">
        <v>150000</v>
      </c>
      <c r="I95" s="40"/>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row>
    <row r="96" s="6" customFormat="1" ht="39" customHeight="1" spans="1:240">
      <c r="A96" s="182">
        <f t="shared" si="7"/>
        <v>90</v>
      </c>
      <c r="B96" s="26" t="s">
        <v>292</v>
      </c>
      <c r="C96" s="26" t="s">
        <v>351</v>
      </c>
      <c r="D96" s="33" t="s">
        <v>363</v>
      </c>
      <c r="E96" s="26" t="s">
        <v>305</v>
      </c>
      <c r="F96" s="34" t="s">
        <v>369</v>
      </c>
      <c r="G96" s="34" t="s">
        <v>379</v>
      </c>
      <c r="H96" s="35">
        <v>150000</v>
      </c>
      <c r="I96" s="40"/>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row>
    <row r="97" s="6" customFormat="1" ht="39" customHeight="1" spans="1:240">
      <c r="A97" s="182">
        <f t="shared" si="7"/>
        <v>91</v>
      </c>
      <c r="B97" s="26" t="s">
        <v>292</v>
      </c>
      <c r="C97" s="26" t="s">
        <v>380</v>
      </c>
      <c r="D97" s="33" t="s">
        <v>363</v>
      </c>
      <c r="E97" s="26" t="s">
        <v>305</v>
      </c>
      <c r="F97" s="34" t="s">
        <v>322</v>
      </c>
      <c r="G97" s="34" t="s">
        <v>381</v>
      </c>
      <c r="H97" s="35">
        <v>280000</v>
      </c>
      <c r="I97" s="40"/>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row>
    <row r="98" s="6" customFormat="1" ht="39" customHeight="1" spans="1:240">
      <c r="A98" s="182">
        <f t="shared" si="7"/>
        <v>92</v>
      </c>
      <c r="B98" s="26" t="s">
        <v>292</v>
      </c>
      <c r="C98" s="26" t="s">
        <v>382</v>
      </c>
      <c r="D98" s="33" t="s">
        <v>363</v>
      </c>
      <c r="E98" s="26" t="s">
        <v>305</v>
      </c>
      <c r="F98" s="34" t="s">
        <v>322</v>
      </c>
      <c r="G98" s="34" t="s">
        <v>383</v>
      </c>
      <c r="H98" s="35">
        <v>750000</v>
      </c>
      <c r="I98" s="40"/>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row>
    <row r="99" s="6" customFormat="1" ht="39" customHeight="1" spans="1:240">
      <c r="A99" s="182">
        <f t="shared" si="7"/>
        <v>93</v>
      </c>
      <c r="B99" s="26" t="s">
        <v>223</v>
      </c>
      <c r="C99" s="26" t="s">
        <v>384</v>
      </c>
      <c r="D99" s="33" t="s">
        <v>363</v>
      </c>
      <c r="E99" s="26" t="s">
        <v>305</v>
      </c>
      <c r="F99" s="34" t="s">
        <v>322</v>
      </c>
      <c r="G99" s="34" t="s">
        <v>385</v>
      </c>
      <c r="H99" s="35">
        <v>100000</v>
      </c>
      <c r="I99" s="40"/>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row>
    <row r="100" s="6" customFormat="1" ht="39" customHeight="1" spans="1:240">
      <c r="A100" s="182">
        <f t="shared" si="7"/>
        <v>94</v>
      </c>
      <c r="B100" s="26" t="s">
        <v>223</v>
      </c>
      <c r="C100" s="26" t="s">
        <v>386</v>
      </c>
      <c r="D100" s="33" t="s">
        <v>387</v>
      </c>
      <c r="E100" s="26" t="s">
        <v>388</v>
      </c>
      <c r="F100" s="34" t="s">
        <v>322</v>
      </c>
      <c r="G100" s="34" t="s">
        <v>389</v>
      </c>
      <c r="H100" s="35">
        <v>228800</v>
      </c>
      <c r="I100" s="40"/>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row>
    <row r="101" s="6" customFormat="1" ht="39" customHeight="1" spans="1:240">
      <c r="A101" s="182">
        <f t="shared" si="7"/>
        <v>95</v>
      </c>
      <c r="B101" s="26" t="s">
        <v>223</v>
      </c>
      <c r="C101" s="26" t="s">
        <v>390</v>
      </c>
      <c r="D101" s="33" t="s">
        <v>387</v>
      </c>
      <c r="E101" s="26" t="s">
        <v>388</v>
      </c>
      <c r="F101" s="34" t="s">
        <v>322</v>
      </c>
      <c r="G101" s="34" t="s">
        <v>391</v>
      </c>
      <c r="H101" s="35">
        <v>93200</v>
      </c>
      <c r="I101" s="40"/>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row>
    <row r="102" s="6" customFormat="1" ht="39" customHeight="1" spans="1:240">
      <c r="A102" s="182">
        <f t="shared" si="7"/>
        <v>96</v>
      </c>
      <c r="B102" s="26" t="s">
        <v>223</v>
      </c>
      <c r="C102" s="26" t="s">
        <v>390</v>
      </c>
      <c r="D102" s="33" t="s">
        <v>387</v>
      </c>
      <c r="E102" s="26" t="s">
        <v>388</v>
      </c>
      <c r="F102" s="34" t="s">
        <v>322</v>
      </c>
      <c r="G102" s="34" t="s">
        <v>392</v>
      </c>
      <c r="H102" s="35">
        <v>625750</v>
      </c>
      <c r="I102" s="40"/>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row>
    <row r="103" s="6" customFormat="1" ht="39" customHeight="1" spans="1:240">
      <c r="A103" s="182">
        <f t="shared" si="7"/>
        <v>97</v>
      </c>
      <c r="B103" s="26" t="s">
        <v>223</v>
      </c>
      <c r="C103" s="26" t="s">
        <v>366</v>
      </c>
      <c r="D103" s="33" t="s">
        <v>393</v>
      </c>
      <c r="E103" s="26" t="s">
        <v>318</v>
      </c>
      <c r="F103" s="34" t="s">
        <v>319</v>
      </c>
      <c r="G103" s="34" t="s">
        <v>394</v>
      </c>
      <c r="H103" s="35">
        <v>498100</v>
      </c>
      <c r="I103" s="40"/>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row>
    <row r="104" s="6" customFormat="1" ht="39" customHeight="1" spans="1:240">
      <c r="A104" s="182">
        <f t="shared" ref="A104:A114" si="8">ROW()-6</f>
        <v>98</v>
      </c>
      <c r="B104" s="26" t="s">
        <v>223</v>
      </c>
      <c r="C104" s="26" t="s">
        <v>366</v>
      </c>
      <c r="D104" s="33" t="s">
        <v>393</v>
      </c>
      <c r="E104" s="26" t="s">
        <v>318</v>
      </c>
      <c r="F104" s="34" t="s">
        <v>319</v>
      </c>
      <c r="G104" s="34" t="s">
        <v>395</v>
      </c>
      <c r="H104" s="35">
        <v>43000</v>
      </c>
      <c r="I104" s="40"/>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row>
    <row r="105" s="6" customFormat="1" ht="39" customHeight="1" spans="1:240">
      <c r="A105" s="182">
        <f t="shared" si="8"/>
        <v>99</v>
      </c>
      <c r="B105" s="26" t="s">
        <v>223</v>
      </c>
      <c r="C105" s="26" t="s">
        <v>366</v>
      </c>
      <c r="D105" s="33" t="s">
        <v>393</v>
      </c>
      <c r="E105" s="26" t="s">
        <v>318</v>
      </c>
      <c r="F105" s="34" t="s">
        <v>322</v>
      </c>
      <c r="G105" s="34" t="s">
        <v>396</v>
      </c>
      <c r="H105" s="35">
        <v>581938.16</v>
      </c>
      <c r="I105" s="40"/>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row>
    <row r="106" s="6" customFormat="1" ht="39" customHeight="1" spans="1:240">
      <c r="A106" s="182">
        <f t="shared" si="8"/>
        <v>100</v>
      </c>
      <c r="B106" s="26" t="s">
        <v>223</v>
      </c>
      <c r="C106" s="26" t="s">
        <v>366</v>
      </c>
      <c r="D106" s="33" t="s">
        <v>393</v>
      </c>
      <c r="E106" s="26" t="s">
        <v>318</v>
      </c>
      <c r="F106" s="34" t="s">
        <v>397</v>
      </c>
      <c r="G106" s="34" t="s">
        <v>398</v>
      </c>
      <c r="H106" s="35">
        <v>264400.02</v>
      </c>
      <c r="I106" s="40"/>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row>
    <row r="107" s="6" customFormat="1" ht="39" customHeight="1" spans="1:240">
      <c r="A107" s="182">
        <f t="shared" si="8"/>
        <v>101</v>
      </c>
      <c r="B107" s="26" t="s">
        <v>223</v>
      </c>
      <c r="C107" s="26" t="s">
        <v>366</v>
      </c>
      <c r="D107" s="33" t="s">
        <v>393</v>
      </c>
      <c r="E107" s="26" t="s">
        <v>318</v>
      </c>
      <c r="F107" s="34" t="s">
        <v>397</v>
      </c>
      <c r="G107" s="34" t="s">
        <v>399</v>
      </c>
      <c r="H107" s="35">
        <v>59500</v>
      </c>
      <c r="I107" s="40"/>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row>
    <row r="108" s="6" customFormat="1" ht="39" customHeight="1" spans="1:240">
      <c r="A108" s="182">
        <f t="shared" si="8"/>
        <v>102</v>
      </c>
      <c r="B108" s="26" t="s">
        <v>223</v>
      </c>
      <c r="C108" s="26" t="s">
        <v>366</v>
      </c>
      <c r="D108" s="33" t="s">
        <v>393</v>
      </c>
      <c r="E108" s="26" t="s">
        <v>318</v>
      </c>
      <c r="F108" s="34" t="s">
        <v>397</v>
      </c>
      <c r="G108" s="34" t="s">
        <v>400</v>
      </c>
      <c r="H108" s="35">
        <v>77414.8</v>
      </c>
      <c r="I108" s="40"/>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row>
    <row r="109" s="6" customFormat="1" ht="39" customHeight="1" spans="1:240">
      <c r="A109" s="182">
        <f t="shared" si="8"/>
        <v>103</v>
      </c>
      <c r="B109" s="26" t="s">
        <v>223</v>
      </c>
      <c r="C109" s="26" t="s">
        <v>366</v>
      </c>
      <c r="D109" s="33" t="s">
        <v>393</v>
      </c>
      <c r="E109" s="26" t="s">
        <v>318</v>
      </c>
      <c r="F109" s="34" t="s">
        <v>397</v>
      </c>
      <c r="G109" s="34" t="s">
        <v>401</v>
      </c>
      <c r="H109" s="35">
        <v>14998.49</v>
      </c>
      <c r="I109" s="40"/>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row>
    <row r="110" s="6" customFormat="1" ht="39" customHeight="1" spans="1:240">
      <c r="A110" s="182">
        <f t="shared" si="8"/>
        <v>104</v>
      </c>
      <c r="B110" s="26" t="s">
        <v>292</v>
      </c>
      <c r="C110" s="26" t="s">
        <v>402</v>
      </c>
      <c r="D110" s="33" t="s">
        <v>393</v>
      </c>
      <c r="E110" s="26" t="s">
        <v>318</v>
      </c>
      <c r="F110" s="34" t="s">
        <v>397</v>
      </c>
      <c r="G110" s="34" t="s">
        <v>403</v>
      </c>
      <c r="H110" s="35">
        <v>300000</v>
      </c>
      <c r="I110" s="40"/>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row>
    <row r="111" s="6" customFormat="1" ht="39" customHeight="1" spans="1:240">
      <c r="A111" s="182">
        <f t="shared" si="8"/>
        <v>105</v>
      </c>
      <c r="B111" s="26" t="s">
        <v>292</v>
      </c>
      <c r="C111" s="26" t="s">
        <v>351</v>
      </c>
      <c r="D111" s="33" t="s">
        <v>393</v>
      </c>
      <c r="E111" s="26" t="s">
        <v>318</v>
      </c>
      <c r="F111" s="34" t="s">
        <v>322</v>
      </c>
      <c r="G111" s="34" t="s">
        <v>404</v>
      </c>
      <c r="H111" s="35">
        <v>100000</v>
      </c>
      <c r="I111" s="40"/>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row>
    <row r="112" s="6" customFormat="1" ht="39" customHeight="1" spans="1:240">
      <c r="A112" s="182">
        <f t="shared" si="8"/>
        <v>106</v>
      </c>
      <c r="B112" s="26" t="s">
        <v>292</v>
      </c>
      <c r="C112" s="26" t="s">
        <v>382</v>
      </c>
      <c r="D112" s="33" t="s">
        <v>393</v>
      </c>
      <c r="E112" s="26" t="s">
        <v>318</v>
      </c>
      <c r="F112" s="34" t="s">
        <v>322</v>
      </c>
      <c r="G112" s="34" t="s">
        <v>405</v>
      </c>
      <c r="H112" s="35">
        <v>100000</v>
      </c>
      <c r="I112" s="40"/>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row>
    <row r="113" s="6" customFormat="1" ht="39" customHeight="1" spans="1:240">
      <c r="A113" s="182">
        <f t="shared" si="8"/>
        <v>107</v>
      </c>
      <c r="B113" s="26" t="s">
        <v>292</v>
      </c>
      <c r="C113" s="26" t="s">
        <v>382</v>
      </c>
      <c r="D113" s="33" t="s">
        <v>393</v>
      </c>
      <c r="E113" s="26" t="s">
        <v>318</v>
      </c>
      <c r="F113" s="34" t="s">
        <v>343</v>
      </c>
      <c r="G113" s="34" t="s">
        <v>406</v>
      </c>
      <c r="H113" s="35">
        <v>150000</v>
      </c>
      <c r="I113" s="40"/>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row>
    <row r="114" s="6" customFormat="1" ht="39" customHeight="1" spans="1:240">
      <c r="A114" s="182">
        <f t="shared" si="8"/>
        <v>108</v>
      </c>
      <c r="B114" s="26" t="s">
        <v>292</v>
      </c>
      <c r="C114" s="26" t="s">
        <v>407</v>
      </c>
      <c r="D114" s="33" t="s">
        <v>393</v>
      </c>
      <c r="E114" s="26" t="s">
        <v>318</v>
      </c>
      <c r="F114" s="34" t="s">
        <v>343</v>
      </c>
      <c r="G114" s="34" t="s">
        <v>408</v>
      </c>
      <c r="H114" s="35">
        <v>900000</v>
      </c>
      <c r="I114" s="40"/>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row>
    <row r="115" s="6" customFormat="1" ht="39" customHeight="1" spans="1:240">
      <c r="A115" s="182">
        <f t="shared" ref="A115:A132" si="9">ROW()-6</f>
        <v>109</v>
      </c>
      <c r="B115" s="26" t="s">
        <v>292</v>
      </c>
      <c r="C115" s="26" t="s">
        <v>409</v>
      </c>
      <c r="D115" s="33" t="s">
        <v>393</v>
      </c>
      <c r="E115" s="26" t="s">
        <v>318</v>
      </c>
      <c r="F115" s="34" t="s">
        <v>397</v>
      </c>
      <c r="G115" s="34" t="s">
        <v>410</v>
      </c>
      <c r="H115" s="35">
        <v>300000</v>
      </c>
      <c r="I115" s="4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row>
    <row r="116" s="6" customFormat="1" ht="39" customHeight="1" spans="1:240">
      <c r="A116" s="182">
        <f t="shared" si="9"/>
        <v>110</v>
      </c>
      <c r="B116" s="26" t="s">
        <v>223</v>
      </c>
      <c r="C116" s="26" t="s">
        <v>384</v>
      </c>
      <c r="D116" s="33" t="s">
        <v>393</v>
      </c>
      <c r="E116" s="26" t="s">
        <v>318</v>
      </c>
      <c r="F116" s="34" t="s">
        <v>319</v>
      </c>
      <c r="G116" s="34" t="s">
        <v>411</v>
      </c>
      <c r="H116" s="35">
        <v>705000</v>
      </c>
      <c r="I116" s="4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row>
    <row r="117" s="6" customFormat="1" ht="39" customHeight="1" spans="1:240">
      <c r="A117" s="182">
        <f t="shared" si="9"/>
        <v>111</v>
      </c>
      <c r="B117" s="26" t="s">
        <v>412</v>
      </c>
      <c r="C117" s="26" t="s">
        <v>262</v>
      </c>
      <c r="D117" s="33" t="s">
        <v>413</v>
      </c>
      <c r="E117" s="26" t="s">
        <v>305</v>
      </c>
      <c r="F117" s="34" t="s">
        <v>322</v>
      </c>
      <c r="G117" s="34" t="s">
        <v>414</v>
      </c>
      <c r="H117" s="35">
        <v>200000</v>
      </c>
      <c r="I117" s="4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row>
    <row r="118" s="6" customFormat="1" ht="39" customHeight="1" spans="1:240">
      <c r="A118" s="182">
        <f t="shared" si="9"/>
        <v>112</v>
      </c>
      <c r="B118" s="26" t="s">
        <v>412</v>
      </c>
      <c r="C118" s="26" t="s">
        <v>262</v>
      </c>
      <c r="D118" s="33" t="s">
        <v>415</v>
      </c>
      <c r="E118" s="26" t="s">
        <v>416</v>
      </c>
      <c r="F118" s="34" t="s">
        <v>343</v>
      </c>
      <c r="G118" s="34" t="s">
        <v>417</v>
      </c>
      <c r="H118" s="35">
        <v>500000</v>
      </c>
      <c r="I118" s="40"/>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row>
    <row r="119" s="6" customFormat="1" ht="39" customHeight="1" spans="1:240">
      <c r="A119" s="182">
        <f t="shared" si="9"/>
        <v>113</v>
      </c>
      <c r="B119" s="26" t="s">
        <v>412</v>
      </c>
      <c r="C119" s="26" t="s">
        <v>262</v>
      </c>
      <c r="D119" s="33" t="s">
        <v>418</v>
      </c>
      <c r="E119" s="26" t="s">
        <v>419</v>
      </c>
      <c r="F119" s="34" t="s">
        <v>343</v>
      </c>
      <c r="G119" s="34" t="s">
        <v>420</v>
      </c>
      <c r="H119" s="35">
        <v>267000</v>
      </c>
      <c r="I119" s="40"/>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row>
    <row r="120" s="6" customFormat="1" ht="39" customHeight="1" spans="1:240">
      <c r="A120" s="182">
        <f t="shared" si="9"/>
        <v>114</v>
      </c>
      <c r="B120" s="26" t="s">
        <v>412</v>
      </c>
      <c r="C120" s="26" t="s">
        <v>262</v>
      </c>
      <c r="D120" s="33" t="s">
        <v>421</v>
      </c>
      <c r="E120" s="26" t="s">
        <v>422</v>
      </c>
      <c r="F120" s="34" t="s">
        <v>322</v>
      </c>
      <c r="G120" s="34" t="s">
        <v>423</v>
      </c>
      <c r="H120" s="35">
        <v>110000</v>
      </c>
      <c r="I120" s="40"/>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row>
    <row r="121" s="6" customFormat="1" ht="39" customHeight="1" spans="1:240">
      <c r="A121" s="182">
        <f t="shared" si="9"/>
        <v>115</v>
      </c>
      <c r="B121" s="26" t="s">
        <v>292</v>
      </c>
      <c r="C121" s="26" t="s">
        <v>424</v>
      </c>
      <c r="D121" s="33" t="s">
        <v>425</v>
      </c>
      <c r="E121" s="26" t="s">
        <v>426</v>
      </c>
      <c r="F121" s="34" t="s">
        <v>322</v>
      </c>
      <c r="G121" s="34" t="s">
        <v>427</v>
      </c>
      <c r="H121" s="35">
        <v>190000</v>
      </c>
      <c r="I121" s="40"/>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row>
    <row r="122" s="6" customFormat="1" ht="39" customHeight="1" spans="1:240">
      <c r="A122" s="182">
        <f t="shared" si="9"/>
        <v>116</v>
      </c>
      <c r="B122" s="26" t="s">
        <v>223</v>
      </c>
      <c r="C122" s="26" t="s">
        <v>428</v>
      </c>
      <c r="D122" s="33" t="s">
        <v>429</v>
      </c>
      <c r="E122" s="26" t="s">
        <v>305</v>
      </c>
      <c r="F122" s="34" t="s">
        <v>322</v>
      </c>
      <c r="G122" s="34" t="s">
        <v>430</v>
      </c>
      <c r="H122" s="35">
        <v>60000</v>
      </c>
      <c r="I122" s="40"/>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row>
    <row r="123" s="6" customFormat="1" ht="39" customHeight="1" spans="1:240">
      <c r="A123" s="182">
        <f t="shared" si="9"/>
        <v>117</v>
      </c>
      <c r="B123" s="26" t="s">
        <v>171</v>
      </c>
      <c r="C123" s="26" t="s">
        <v>431</v>
      </c>
      <c r="D123" s="33" t="s">
        <v>432</v>
      </c>
      <c r="E123" s="26" t="s">
        <v>305</v>
      </c>
      <c r="F123" s="34" t="s">
        <v>322</v>
      </c>
      <c r="G123" s="34" t="s">
        <v>433</v>
      </c>
      <c r="H123" s="35">
        <v>700000</v>
      </c>
      <c r="I123" s="40"/>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row>
    <row r="124" s="5" customFormat="1" ht="39" customHeight="1" spans="1:240">
      <c r="A124" s="182">
        <f t="shared" si="9"/>
        <v>118</v>
      </c>
      <c r="B124" s="26" t="s">
        <v>171</v>
      </c>
      <c r="C124" s="26" t="s">
        <v>431</v>
      </c>
      <c r="D124" s="33" t="s">
        <v>432</v>
      </c>
      <c r="E124" s="26" t="s">
        <v>305</v>
      </c>
      <c r="F124" s="34" t="s">
        <v>434</v>
      </c>
      <c r="G124" s="34" t="s">
        <v>435</v>
      </c>
      <c r="H124" s="35">
        <v>179800</v>
      </c>
      <c r="I124" s="4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row>
    <row r="125" s="5" customFormat="1" ht="39" customHeight="1" spans="1:240">
      <c r="A125" s="182">
        <f t="shared" si="9"/>
        <v>119</v>
      </c>
      <c r="B125" s="26" t="s">
        <v>223</v>
      </c>
      <c r="C125" s="26" t="s">
        <v>436</v>
      </c>
      <c r="D125" s="33" t="s">
        <v>437</v>
      </c>
      <c r="E125" s="26" t="s">
        <v>305</v>
      </c>
      <c r="F125" s="34" t="s">
        <v>322</v>
      </c>
      <c r="G125" s="34" t="s">
        <v>438</v>
      </c>
      <c r="H125" s="35">
        <v>40000</v>
      </c>
      <c r="I125" s="4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row>
    <row r="126" s="5" customFormat="1" ht="39" customHeight="1" spans="1:240">
      <c r="A126" s="182">
        <f t="shared" si="9"/>
        <v>120</v>
      </c>
      <c r="B126" s="26" t="s">
        <v>223</v>
      </c>
      <c r="C126" s="26" t="s">
        <v>439</v>
      </c>
      <c r="D126" s="33" t="s">
        <v>440</v>
      </c>
      <c r="E126" s="26" t="s">
        <v>324</v>
      </c>
      <c r="F126" s="34" t="s">
        <v>322</v>
      </c>
      <c r="G126" s="34" t="s">
        <v>441</v>
      </c>
      <c r="H126" s="35">
        <v>60000</v>
      </c>
      <c r="I126" s="4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3"/>
      <c r="HJ126" s="43"/>
      <c r="HK126" s="43"/>
      <c r="HL126" s="43"/>
      <c r="HM126" s="43"/>
      <c r="HN126" s="43"/>
      <c r="HO126" s="43"/>
      <c r="HP126" s="43"/>
      <c r="HQ126" s="43"/>
      <c r="HR126" s="43"/>
      <c r="HS126" s="43"/>
      <c r="HT126" s="43"/>
      <c r="HU126" s="43"/>
      <c r="HV126" s="43"/>
      <c r="HW126" s="43"/>
      <c r="HX126" s="43"/>
      <c r="HY126" s="43"/>
      <c r="HZ126" s="43"/>
      <c r="IA126" s="43"/>
      <c r="IB126" s="43"/>
      <c r="IC126" s="43"/>
      <c r="ID126" s="43"/>
      <c r="IE126" s="43"/>
      <c r="IF126" s="43"/>
    </row>
    <row r="127" s="5" customFormat="1" ht="39" customHeight="1" spans="1:240">
      <c r="A127" s="182">
        <f t="shared" si="9"/>
        <v>121</v>
      </c>
      <c r="B127" s="26" t="s">
        <v>251</v>
      </c>
      <c r="C127" s="26" t="s">
        <v>442</v>
      </c>
      <c r="D127" s="33" t="s">
        <v>443</v>
      </c>
      <c r="E127" s="26" t="s">
        <v>328</v>
      </c>
      <c r="F127" s="34" t="s">
        <v>322</v>
      </c>
      <c r="G127" s="34" t="s">
        <v>444</v>
      </c>
      <c r="H127" s="35">
        <v>70000</v>
      </c>
      <c r="I127" s="4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3"/>
      <c r="HJ127" s="43"/>
      <c r="HK127" s="43"/>
      <c r="HL127" s="43"/>
      <c r="HM127" s="43"/>
      <c r="HN127" s="43"/>
      <c r="HO127" s="43"/>
      <c r="HP127" s="43"/>
      <c r="HQ127" s="43"/>
      <c r="HR127" s="43"/>
      <c r="HS127" s="43"/>
      <c r="HT127" s="43"/>
      <c r="HU127" s="43"/>
      <c r="HV127" s="43"/>
      <c r="HW127" s="43"/>
      <c r="HX127" s="43"/>
      <c r="HY127" s="43"/>
      <c r="HZ127" s="43"/>
      <c r="IA127" s="43"/>
      <c r="IB127" s="43"/>
      <c r="IC127" s="43"/>
      <c r="ID127" s="43"/>
      <c r="IE127" s="43"/>
      <c r="IF127" s="43"/>
    </row>
    <row r="128" s="5" customFormat="1" ht="39" customHeight="1" spans="1:240">
      <c r="A128" s="182">
        <f t="shared" si="9"/>
        <v>122</v>
      </c>
      <c r="B128" s="26" t="s">
        <v>251</v>
      </c>
      <c r="C128" s="26" t="s">
        <v>445</v>
      </c>
      <c r="D128" s="33" t="s">
        <v>443</v>
      </c>
      <c r="E128" s="26" t="s">
        <v>328</v>
      </c>
      <c r="F128" s="34" t="s">
        <v>322</v>
      </c>
      <c r="G128" s="34" t="s">
        <v>446</v>
      </c>
      <c r="H128" s="35">
        <v>50000</v>
      </c>
      <c r="I128" s="4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row>
    <row r="129" ht="39" customHeight="1" spans="1:9">
      <c r="A129" s="182">
        <f t="shared" si="9"/>
        <v>123</v>
      </c>
      <c r="B129" s="26" t="s">
        <v>171</v>
      </c>
      <c r="C129" s="26" t="s">
        <v>267</v>
      </c>
      <c r="D129" s="33" t="s">
        <v>447</v>
      </c>
      <c r="E129" s="26" t="s">
        <v>448</v>
      </c>
      <c r="F129" s="34" t="s">
        <v>322</v>
      </c>
      <c r="G129" s="34" t="s">
        <v>449</v>
      </c>
      <c r="H129" s="35">
        <v>200000</v>
      </c>
      <c r="I129" s="40"/>
    </row>
    <row r="130" ht="39" customHeight="1" spans="1:9">
      <c r="A130" s="182">
        <f t="shared" si="9"/>
        <v>124</v>
      </c>
      <c r="B130" s="26" t="s">
        <v>223</v>
      </c>
      <c r="C130" s="26" t="s">
        <v>450</v>
      </c>
      <c r="D130" s="33" t="s">
        <v>451</v>
      </c>
      <c r="E130" s="26" t="s">
        <v>452</v>
      </c>
      <c r="F130" s="34" t="s">
        <v>322</v>
      </c>
      <c r="G130" s="34" t="s">
        <v>453</v>
      </c>
      <c r="H130" s="35">
        <v>492400</v>
      </c>
      <c r="I130" s="40"/>
    </row>
    <row r="131" ht="39" customHeight="1" spans="1:9">
      <c r="A131" s="182">
        <f t="shared" si="9"/>
        <v>125</v>
      </c>
      <c r="B131" s="26" t="s">
        <v>223</v>
      </c>
      <c r="C131" s="26" t="s">
        <v>450</v>
      </c>
      <c r="D131" s="33" t="s">
        <v>454</v>
      </c>
      <c r="E131" s="26" t="s">
        <v>455</v>
      </c>
      <c r="F131" s="34" t="s">
        <v>397</v>
      </c>
      <c r="G131" s="34" t="s">
        <v>456</v>
      </c>
      <c r="H131" s="35">
        <v>205800</v>
      </c>
      <c r="I131" s="40"/>
    </row>
    <row r="132" ht="39" customHeight="1" spans="1:9">
      <c r="A132" s="182">
        <f t="shared" si="9"/>
        <v>126</v>
      </c>
      <c r="B132" s="26" t="s">
        <v>223</v>
      </c>
      <c r="C132" s="26" t="s">
        <v>457</v>
      </c>
      <c r="D132" s="33" t="s">
        <v>458</v>
      </c>
      <c r="E132" s="26" t="s">
        <v>459</v>
      </c>
      <c r="F132" s="34" t="s">
        <v>397</v>
      </c>
      <c r="G132" s="34" t="s">
        <v>460</v>
      </c>
      <c r="H132" s="35">
        <v>150000</v>
      </c>
      <c r="I132" s="40"/>
    </row>
    <row r="133" ht="39" customHeight="1" spans="1:9">
      <c r="A133" s="182">
        <f t="shared" ref="A133:A142" si="10">ROW()-6</f>
        <v>127</v>
      </c>
      <c r="B133" s="26" t="s">
        <v>223</v>
      </c>
      <c r="C133" s="26" t="s">
        <v>179</v>
      </c>
      <c r="D133" s="33" t="s">
        <v>461</v>
      </c>
      <c r="E133" s="26" t="s">
        <v>462</v>
      </c>
      <c r="F133" s="34" t="s">
        <v>322</v>
      </c>
      <c r="G133" s="34" t="s">
        <v>463</v>
      </c>
      <c r="H133" s="35">
        <v>600000</v>
      </c>
      <c r="I133" s="40"/>
    </row>
    <row r="134" ht="39" customHeight="1" spans="1:9">
      <c r="A134" s="182">
        <f t="shared" si="10"/>
        <v>128</v>
      </c>
      <c r="B134" s="26" t="s">
        <v>223</v>
      </c>
      <c r="C134" s="26" t="s">
        <v>179</v>
      </c>
      <c r="D134" s="33" t="s">
        <v>464</v>
      </c>
      <c r="E134" s="26" t="s">
        <v>180</v>
      </c>
      <c r="F134" s="34" t="s">
        <v>465</v>
      </c>
      <c r="G134" s="34" t="s">
        <v>466</v>
      </c>
      <c r="H134" s="35">
        <v>680000</v>
      </c>
      <c r="I134" s="40"/>
    </row>
    <row r="135" ht="39" customHeight="1" spans="1:9">
      <c r="A135" s="182">
        <f t="shared" si="10"/>
        <v>129</v>
      </c>
      <c r="B135" s="26" t="s">
        <v>223</v>
      </c>
      <c r="C135" s="26" t="s">
        <v>467</v>
      </c>
      <c r="D135" s="33" t="s">
        <v>468</v>
      </c>
      <c r="E135" s="26" t="s">
        <v>469</v>
      </c>
      <c r="F135" s="34" t="s">
        <v>333</v>
      </c>
      <c r="G135" s="34" t="s">
        <v>470</v>
      </c>
      <c r="H135" s="35">
        <v>517628.63</v>
      </c>
      <c r="I135" s="40"/>
    </row>
    <row r="136" ht="39" customHeight="1" spans="1:9">
      <c r="A136" s="182">
        <f t="shared" si="10"/>
        <v>130</v>
      </c>
      <c r="B136" s="26" t="s">
        <v>223</v>
      </c>
      <c r="C136" s="26" t="s">
        <v>471</v>
      </c>
      <c r="D136" s="33" t="s">
        <v>472</v>
      </c>
      <c r="E136" s="26" t="s">
        <v>473</v>
      </c>
      <c r="F136" s="34" t="s">
        <v>322</v>
      </c>
      <c r="G136" s="34" t="s">
        <v>474</v>
      </c>
      <c r="H136" s="35">
        <v>110000</v>
      </c>
      <c r="I136" s="40"/>
    </row>
    <row r="137" ht="39" customHeight="1" spans="1:9">
      <c r="A137" s="182">
        <f t="shared" si="10"/>
        <v>131</v>
      </c>
      <c r="B137" s="26" t="s">
        <v>223</v>
      </c>
      <c r="C137" s="26" t="s">
        <v>471</v>
      </c>
      <c r="D137" s="33" t="s">
        <v>475</v>
      </c>
      <c r="E137" s="26" t="s">
        <v>476</v>
      </c>
      <c r="F137" s="34" t="s">
        <v>322</v>
      </c>
      <c r="G137" s="34" t="s">
        <v>477</v>
      </c>
      <c r="H137" s="35">
        <v>400000</v>
      </c>
      <c r="I137" s="40"/>
    </row>
    <row r="138" ht="39" customHeight="1" spans="1:9">
      <c r="A138" s="182">
        <f t="shared" si="10"/>
        <v>132</v>
      </c>
      <c r="B138" s="26" t="s">
        <v>227</v>
      </c>
      <c r="C138" s="26" t="s">
        <v>338</v>
      </c>
      <c r="D138" s="33" t="s">
        <v>478</v>
      </c>
      <c r="E138" s="26" t="s">
        <v>305</v>
      </c>
      <c r="F138" s="34" t="s">
        <v>322</v>
      </c>
      <c r="G138" s="34" t="s">
        <v>479</v>
      </c>
      <c r="H138" s="35">
        <v>500000</v>
      </c>
      <c r="I138" s="40"/>
    </row>
    <row r="139" ht="39" customHeight="1" spans="1:9">
      <c r="A139" s="182">
        <f t="shared" si="10"/>
        <v>133</v>
      </c>
      <c r="B139" s="26" t="s">
        <v>227</v>
      </c>
      <c r="C139" s="26" t="s">
        <v>228</v>
      </c>
      <c r="D139" s="33" t="s">
        <v>480</v>
      </c>
      <c r="E139" s="26" t="s">
        <v>481</v>
      </c>
      <c r="F139" s="34" t="s">
        <v>343</v>
      </c>
      <c r="G139" s="34" t="s">
        <v>482</v>
      </c>
      <c r="H139" s="35">
        <v>500000</v>
      </c>
      <c r="I139" s="40"/>
    </row>
    <row r="140" ht="39" customHeight="1" spans="1:9">
      <c r="A140" s="182">
        <f t="shared" si="10"/>
        <v>134</v>
      </c>
      <c r="B140" s="26" t="s">
        <v>227</v>
      </c>
      <c r="C140" s="26" t="s">
        <v>228</v>
      </c>
      <c r="D140" s="33" t="s">
        <v>480</v>
      </c>
      <c r="E140" s="26" t="s">
        <v>481</v>
      </c>
      <c r="F140" s="34" t="s">
        <v>343</v>
      </c>
      <c r="G140" s="34" t="s">
        <v>483</v>
      </c>
      <c r="H140" s="35">
        <v>100000</v>
      </c>
      <c r="I140" s="40"/>
    </row>
    <row r="141" ht="39" customHeight="1" spans="1:9">
      <c r="A141" s="182">
        <f t="shared" si="10"/>
        <v>135</v>
      </c>
      <c r="B141" s="26" t="s">
        <v>227</v>
      </c>
      <c r="C141" s="26" t="s">
        <v>228</v>
      </c>
      <c r="D141" s="33" t="s">
        <v>484</v>
      </c>
      <c r="E141" s="26" t="s">
        <v>485</v>
      </c>
      <c r="F141" s="34" t="s">
        <v>322</v>
      </c>
      <c r="G141" s="34" t="s">
        <v>486</v>
      </c>
      <c r="H141" s="35">
        <v>114000</v>
      </c>
      <c r="I141" s="40"/>
    </row>
    <row r="142" ht="39" customHeight="1" spans="1:9">
      <c r="A142" s="182">
        <f t="shared" si="10"/>
        <v>136</v>
      </c>
      <c r="B142" s="26" t="s">
        <v>227</v>
      </c>
      <c r="C142" s="26" t="s">
        <v>228</v>
      </c>
      <c r="D142" s="33" t="s">
        <v>484</v>
      </c>
      <c r="E142" s="26" t="s">
        <v>485</v>
      </c>
      <c r="F142" s="34" t="s">
        <v>343</v>
      </c>
      <c r="G142" s="34" t="s">
        <v>487</v>
      </c>
      <c r="H142" s="35">
        <v>150000</v>
      </c>
      <c r="I142" s="40"/>
    </row>
    <row r="143" ht="39" customHeight="1" spans="1:9">
      <c r="A143" s="182">
        <f t="shared" ref="A143:A152" si="11">ROW()-6</f>
        <v>137</v>
      </c>
      <c r="B143" s="26" t="s">
        <v>227</v>
      </c>
      <c r="C143" s="26" t="s">
        <v>228</v>
      </c>
      <c r="D143" s="33" t="s">
        <v>484</v>
      </c>
      <c r="E143" s="26" t="s">
        <v>485</v>
      </c>
      <c r="F143" s="34" t="s">
        <v>343</v>
      </c>
      <c r="G143" s="34" t="s">
        <v>488</v>
      </c>
      <c r="H143" s="35">
        <v>135000</v>
      </c>
      <c r="I143" s="40"/>
    </row>
    <row r="144" s="6" customFormat="1" ht="39" customHeight="1" spans="1:240">
      <c r="A144" s="182">
        <f t="shared" si="11"/>
        <v>138</v>
      </c>
      <c r="B144" s="26" t="s">
        <v>227</v>
      </c>
      <c r="C144" s="26" t="s">
        <v>228</v>
      </c>
      <c r="D144" s="183" t="s">
        <v>489</v>
      </c>
      <c r="E144" s="26" t="s">
        <v>490</v>
      </c>
      <c r="F144" s="34" t="s">
        <v>322</v>
      </c>
      <c r="G144" s="34" t="s">
        <v>491</v>
      </c>
      <c r="H144" s="101">
        <v>93800</v>
      </c>
      <c r="I144" s="186"/>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row>
    <row r="145" ht="39" customHeight="1" spans="1:9">
      <c r="A145" s="182">
        <f t="shared" si="11"/>
        <v>139</v>
      </c>
      <c r="B145" s="26" t="s">
        <v>227</v>
      </c>
      <c r="C145" s="26" t="s">
        <v>228</v>
      </c>
      <c r="D145" s="183" t="s">
        <v>492</v>
      </c>
      <c r="E145" s="26" t="s">
        <v>493</v>
      </c>
      <c r="F145" s="34" t="s">
        <v>322</v>
      </c>
      <c r="G145" s="34" t="s">
        <v>494</v>
      </c>
      <c r="H145" s="101">
        <v>200000</v>
      </c>
      <c r="I145" s="186"/>
    </row>
    <row r="146" ht="39" customHeight="1" spans="1:9">
      <c r="A146" s="182">
        <f t="shared" si="11"/>
        <v>140</v>
      </c>
      <c r="B146" s="26" t="s">
        <v>227</v>
      </c>
      <c r="C146" s="26" t="s">
        <v>228</v>
      </c>
      <c r="D146" s="33" t="s">
        <v>495</v>
      </c>
      <c r="E146" s="26" t="s">
        <v>496</v>
      </c>
      <c r="F146" s="34" t="s">
        <v>322</v>
      </c>
      <c r="G146" s="34" t="s">
        <v>497</v>
      </c>
      <c r="H146" s="35">
        <v>50000</v>
      </c>
      <c r="I146" s="40"/>
    </row>
    <row r="147" ht="39" customHeight="1" spans="1:9">
      <c r="A147" s="182">
        <f t="shared" si="11"/>
        <v>141</v>
      </c>
      <c r="B147" s="26" t="s">
        <v>223</v>
      </c>
      <c r="C147" s="26" t="s">
        <v>498</v>
      </c>
      <c r="D147" s="33" t="s">
        <v>499</v>
      </c>
      <c r="E147" s="26" t="s">
        <v>500</v>
      </c>
      <c r="F147" s="34" t="s">
        <v>322</v>
      </c>
      <c r="G147" s="34" t="s">
        <v>501</v>
      </c>
      <c r="H147" s="35">
        <v>350000</v>
      </c>
      <c r="I147" s="40"/>
    </row>
    <row r="148" ht="39" customHeight="1" spans="1:9">
      <c r="A148" s="182">
        <f t="shared" si="11"/>
        <v>142</v>
      </c>
      <c r="B148" s="26" t="s">
        <v>223</v>
      </c>
      <c r="C148" s="26" t="s">
        <v>498</v>
      </c>
      <c r="D148" s="33" t="s">
        <v>502</v>
      </c>
      <c r="E148" s="26" t="s">
        <v>503</v>
      </c>
      <c r="F148" s="34" t="s">
        <v>322</v>
      </c>
      <c r="G148" s="34" t="s">
        <v>504</v>
      </c>
      <c r="H148" s="35">
        <v>108000</v>
      </c>
      <c r="I148" s="40"/>
    </row>
    <row r="149" ht="39" customHeight="1" spans="1:9">
      <c r="A149" s="182">
        <f t="shared" si="11"/>
        <v>143</v>
      </c>
      <c r="B149" s="26" t="s">
        <v>227</v>
      </c>
      <c r="C149" s="26" t="s">
        <v>228</v>
      </c>
      <c r="D149" s="33" t="s">
        <v>505</v>
      </c>
      <c r="E149" s="26" t="s">
        <v>506</v>
      </c>
      <c r="F149" s="34" t="s">
        <v>343</v>
      </c>
      <c r="G149" s="34" t="s">
        <v>507</v>
      </c>
      <c r="H149" s="35">
        <v>50000</v>
      </c>
      <c r="I149" s="40"/>
    </row>
    <row r="150" ht="39" customHeight="1" spans="1:9">
      <c r="A150" s="182">
        <f t="shared" si="11"/>
        <v>144</v>
      </c>
      <c r="B150" s="26" t="s">
        <v>232</v>
      </c>
      <c r="C150" s="26" t="s">
        <v>233</v>
      </c>
      <c r="D150" s="33" t="s">
        <v>234</v>
      </c>
      <c r="E150" s="26" t="s">
        <v>235</v>
      </c>
      <c r="F150" s="34" t="s">
        <v>322</v>
      </c>
      <c r="G150" s="34" t="s">
        <v>508</v>
      </c>
      <c r="H150" s="35">
        <v>900000</v>
      </c>
      <c r="I150" s="187"/>
    </row>
    <row r="151" ht="39" customHeight="1" spans="1:9">
      <c r="A151" s="182">
        <f t="shared" si="11"/>
        <v>145</v>
      </c>
      <c r="B151" s="26" t="s">
        <v>251</v>
      </c>
      <c r="C151" s="26" t="s">
        <v>509</v>
      </c>
      <c r="D151" s="33" t="s">
        <v>510</v>
      </c>
      <c r="E151" s="26" t="s">
        <v>511</v>
      </c>
      <c r="F151" s="34" t="s">
        <v>512</v>
      </c>
      <c r="G151" s="34" t="s">
        <v>513</v>
      </c>
      <c r="H151" s="35">
        <v>150000</v>
      </c>
      <c r="I151" s="40"/>
    </row>
    <row r="152" ht="39" customHeight="1" spans="1:9">
      <c r="A152" s="182">
        <f t="shared" si="11"/>
        <v>146</v>
      </c>
      <c r="B152" s="26" t="s">
        <v>251</v>
      </c>
      <c r="C152" s="26" t="s">
        <v>509</v>
      </c>
      <c r="D152" s="33" t="s">
        <v>510</v>
      </c>
      <c r="E152" s="26" t="s">
        <v>511</v>
      </c>
      <c r="F152" s="34" t="s">
        <v>397</v>
      </c>
      <c r="G152" s="34" t="s">
        <v>514</v>
      </c>
      <c r="H152" s="35">
        <v>742000</v>
      </c>
      <c r="I152" s="40"/>
    </row>
    <row r="153" ht="39" customHeight="1" spans="1:9">
      <c r="A153" s="182">
        <f t="shared" ref="A153:A170" si="12">ROW()-6</f>
        <v>147</v>
      </c>
      <c r="B153" s="26" t="s">
        <v>251</v>
      </c>
      <c r="C153" s="26" t="s">
        <v>515</v>
      </c>
      <c r="D153" s="33" t="s">
        <v>516</v>
      </c>
      <c r="E153" s="26" t="s">
        <v>517</v>
      </c>
      <c r="F153" s="34" t="s">
        <v>322</v>
      </c>
      <c r="G153" s="34" t="s">
        <v>518</v>
      </c>
      <c r="H153" s="35">
        <v>247320</v>
      </c>
      <c r="I153" s="40"/>
    </row>
    <row r="154" ht="39" customHeight="1" spans="1:9">
      <c r="A154" s="182">
        <f t="shared" si="12"/>
        <v>148</v>
      </c>
      <c r="B154" s="26" t="s">
        <v>251</v>
      </c>
      <c r="C154" s="26" t="s">
        <v>515</v>
      </c>
      <c r="D154" s="33" t="s">
        <v>519</v>
      </c>
      <c r="E154" s="26" t="s">
        <v>520</v>
      </c>
      <c r="F154" s="34" t="s">
        <v>343</v>
      </c>
      <c r="G154" s="34" t="s">
        <v>521</v>
      </c>
      <c r="H154" s="35">
        <v>900000</v>
      </c>
      <c r="I154" s="40"/>
    </row>
    <row r="155" ht="39" customHeight="1" spans="1:9">
      <c r="A155" s="182">
        <f t="shared" si="12"/>
        <v>149</v>
      </c>
      <c r="B155" s="26" t="s">
        <v>232</v>
      </c>
      <c r="C155" s="26" t="s">
        <v>252</v>
      </c>
      <c r="D155" s="33" t="s">
        <v>522</v>
      </c>
      <c r="E155" s="26" t="s">
        <v>523</v>
      </c>
      <c r="F155" s="34" t="s">
        <v>322</v>
      </c>
      <c r="G155" s="34" t="s">
        <v>524</v>
      </c>
      <c r="H155" s="35">
        <v>45000</v>
      </c>
      <c r="I155" s="40"/>
    </row>
    <row r="156" ht="39" customHeight="1" spans="1:9">
      <c r="A156" s="182">
        <f t="shared" si="12"/>
        <v>150</v>
      </c>
      <c r="B156" s="26" t="s">
        <v>232</v>
      </c>
      <c r="C156" s="26" t="s">
        <v>252</v>
      </c>
      <c r="D156" s="33" t="s">
        <v>522</v>
      </c>
      <c r="E156" s="26" t="s">
        <v>523</v>
      </c>
      <c r="F156" s="34" t="s">
        <v>322</v>
      </c>
      <c r="G156" s="34" t="s">
        <v>525</v>
      </c>
      <c r="H156" s="35">
        <v>60000</v>
      </c>
      <c r="I156" s="187"/>
    </row>
    <row r="157" ht="39" customHeight="1" spans="1:9">
      <c r="A157" s="182">
        <f t="shared" si="12"/>
        <v>151</v>
      </c>
      <c r="B157" s="26" t="s">
        <v>232</v>
      </c>
      <c r="C157" s="26" t="s">
        <v>252</v>
      </c>
      <c r="D157" s="33" t="s">
        <v>522</v>
      </c>
      <c r="E157" s="26" t="s">
        <v>523</v>
      </c>
      <c r="F157" s="34" t="s">
        <v>322</v>
      </c>
      <c r="G157" s="34" t="s">
        <v>526</v>
      </c>
      <c r="H157" s="35">
        <v>47500</v>
      </c>
      <c r="I157" s="187"/>
    </row>
    <row r="158" ht="39" customHeight="1" spans="1:9">
      <c r="A158" s="182">
        <f t="shared" si="12"/>
        <v>152</v>
      </c>
      <c r="B158" s="26" t="s">
        <v>232</v>
      </c>
      <c r="C158" s="26" t="s">
        <v>252</v>
      </c>
      <c r="D158" s="33" t="s">
        <v>522</v>
      </c>
      <c r="E158" s="26" t="s">
        <v>523</v>
      </c>
      <c r="F158" s="34" t="s">
        <v>322</v>
      </c>
      <c r="G158" s="34" t="s">
        <v>527</v>
      </c>
      <c r="H158" s="35">
        <v>235000</v>
      </c>
      <c r="I158" s="187"/>
    </row>
    <row r="159" ht="39" customHeight="1" spans="1:9">
      <c r="A159" s="182">
        <f t="shared" si="12"/>
        <v>153</v>
      </c>
      <c r="B159" s="26" t="s">
        <v>251</v>
      </c>
      <c r="C159" s="26" t="s">
        <v>528</v>
      </c>
      <c r="D159" s="33" t="s">
        <v>529</v>
      </c>
      <c r="E159" s="26" t="s">
        <v>530</v>
      </c>
      <c r="F159" s="34" t="s">
        <v>322</v>
      </c>
      <c r="G159" s="34" t="s">
        <v>531</v>
      </c>
      <c r="H159" s="35">
        <v>200000</v>
      </c>
      <c r="I159" s="40"/>
    </row>
    <row r="160" ht="39" customHeight="1" spans="1:9">
      <c r="A160" s="182">
        <f t="shared" si="12"/>
        <v>154</v>
      </c>
      <c r="B160" s="26" t="s">
        <v>532</v>
      </c>
      <c r="C160" s="26" t="s">
        <v>533</v>
      </c>
      <c r="D160" s="33" t="s">
        <v>534</v>
      </c>
      <c r="E160" s="26" t="s">
        <v>535</v>
      </c>
      <c r="F160" s="34" t="s">
        <v>322</v>
      </c>
      <c r="G160" s="34" t="s">
        <v>536</v>
      </c>
      <c r="H160" s="35">
        <v>100000</v>
      </c>
      <c r="I160" s="40"/>
    </row>
    <row r="161" ht="39" customHeight="1" spans="1:9">
      <c r="A161" s="182">
        <f t="shared" si="12"/>
        <v>155</v>
      </c>
      <c r="B161" s="26" t="s">
        <v>183</v>
      </c>
      <c r="C161" s="26" t="s">
        <v>184</v>
      </c>
      <c r="D161" s="183" t="s">
        <v>537</v>
      </c>
      <c r="E161" s="26" t="s">
        <v>305</v>
      </c>
      <c r="F161" s="34" t="s">
        <v>364</v>
      </c>
      <c r="G161" s="34" t="s">
        <v>538</v>
      </c>
      <c r="H161" s="101">
        <v>816000</v>
      </c>
      <c r="I161" s="27"/>
    </row>
    <row r="162" ht="39" customHeight="1" spans="1:9">
      <c r="A162" s="182">
        <f t="shared" si="12"/>
        <v>156</v>
      </c>
      <c r="B162" s="26" t="s">
        <v>532</v>
      </c>
      <c r="C162" s="26" t="s">
        <v>539</v>
      </c>
      <c r="D162" s="33" t="s">
        <v>537</v>
      </c>
      <c r="E162" s="26" t="s">
        <v>305</v>
      </c>
      <c r="F162" s="34" t="s">
        <v>322</v>
      </c>
      <c r="G162" s="34" t="s">
        <v>540</v>
      </c>
      <c r="H162" s="35">
        <v>89800</v>
      </c>
      <c r="I162" s="40"/>
    </row>
    <row r="163" ht="39" customHeight="1" spans="1:9">
      <c r="A163" s="182">
        <f t="shared" si="12"/>
        <v>157</v>
      </c>
      <c r="B163" s="26" t="s">
        <v>532</v>
      </c>
      <c r="C163" s="26" t="s">
        <v>184</v>
      </c>
      <c r="D163" s="33" t="s">
        <v>541</v>
      </c>
      <c r="E163" s="26" t="s">
        <v>542</v>
      </c>
      <c r="F163" s="34" t="s">
        <v>512</v>
      </c>
      <c r="G163" s="34" t="s">
        <v>543</v>
      </c>
      <c r="H163" s="35">
        <v>117381</v>
      </c>
      <c r="I163" s="40"/>
    </row>
    <row r="164" ht="39" customHeight="1" spans="1:9">
      <c r="A164" s="182">
        <f t="shared" si="12"/>
        <v>158</v>
      </c>
      <c r="B164" s="26" t="s">
        <v>245</v>
      </c>
      <c r="C164" s="26" t="s">
        <v>544</v>
      </c>
      <c r="D164" s="33" t="s">
        <v>545</v>
      </c>
      <c r="E164" s="26" t="s">
        <v>305</v>
      </c>
      <c r="F164" s="34" t="s">
        <v>322</v>
      </c>
      <c r="G164" s="34" t="s">
        <v>546</v>
      </c>
      <c r="H164" s="35">
        <v>950000</v>
      </c>
      <c r="I164" s="40"/>
    </row>
    <row r="165" s="6" customFormat="1" ht="39" customHeight="1" spans="1:240">
      <c r="A165" s="182">
        <f t="shared" si="12"/>
        <v>159</v>
      </c>
      <c r="B165" s="190" t="s">
        <v>171</v>
      </c>
      <c r="C165" s="190" t="s">
        <v>547</v>
      </c>
      <c r="D165" s="191" t="s">
        <v>548</v>
      </c>
      <c r="E165" s="190" t="s">
        <v>549</v>
      </c>
      <c r="F165" s="192" t="s">
        <v>322</v>
      </c>
      <c r="G165" s="192" t="s">
        <v>550</v>
      </c>
      <c r="H165" s="193">
        <v>300000</v>
      </c>
      <c r="I165" s="199"/>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row>
    <row r="166" s="6" customFormat="1" ht="39" customHeight="1" spans="1:240">
      <c r="A166" s="182">
        <f t="shared" si="12"/>
        <v>160</v>
      </c>
      <c r="B166" s="26" t="s">
        <v>171</v>
      </c>
      <c r="C166" s="26" t="s">
        <v>547</v>
      </c>
      <c r="D166" s="33" t="s">
        <v>551</v>
      </c>
      <c r="E166" s="26" t="s">
        <v>552</v>
      </c>
      <c r="F166" s="34" t="s">
        <v>322</v>
      </c>
      <c r="G166" s="34" t="s">
        <v>553</v>
      </c>
      <c r="H166" s="35">
        <v>150000</v>
      </c>
      <c r="I166" s="40"/>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row>
    <row r="167" s="6" customFormat="1" ht="36" customHeight="1" spans="1:240">
      <c r="A167" s="182">
        <f t="shared" si="12"/>
        <v>161</v>
      </c>
      <c r="B167" s="26"/>
      <c r="C167" s="26"/>
      <c r="D167" s="33"/>
      <c r="E167" s="96" t="s">
        <v>554</v>
      </c>
      <c r="F167" s="97"/>
      <c r="G167" s="98"/>
      <c r="H167" s="127">
        <f>SUM(H168:H224)</f>
        <v>87399314.92</v>
      </c>
      <c r="I167" s="40"/>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row>
    <row r="168" s="6" customFormat="1" ht="40" customHeight="1" spans="1:240">
      <c r="A168" s="182">
        <f t="shared" si="12"/>
        <v>162</v>
      </c>
      <c r="B168" s="26" t="s">
        <v>171</v>
      </c>
      <c r="C168" s="26" t="s">
        <v>555</v>
      </c>
      <c r="D168" s="33">
        <v>2013899</v>
      </c>
      <c r="E168" s="26" t="s">
        <v>556</v>
      </c>
      <c r="F168" s="34" t="s">
        <v>333</v>
      </c>
      <c r="G168" s="34" t="s">
        <v>557</v>
      </c>
      <c r="H168" s="35">
        <v>2680000</v>
      </c>
      <c r="I168" s="40"/>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row>
    <row r="169" s="6" customFormat="1" ht="40" customHeight="1" spans="1:240">
      <c r="A169" s="182">
        <f t="shared" si="12"/>
        <v>163</v>
      </c>
      <c r="B169" s="26" t="s">
        <v>223</v>
      </c>
      <c r="C169" s="26" t="s">
        <v>471</v>
      </c>
      <c r="D169" s="33">
        <v>2040699</v>
      </c>
      <c r="E169" s="26" t="s">
        <v>558</v>
      </c>
      <c r="F169" s="34" t="s">
        <v>333</v>
      </c>
      <c r="G169" s="34" t="s">
        <v>559</v>
      </c>
      <c r="H169" s="35">
        <v>300000</v>
      </c>
      <c r="I169" s="40"/>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row>
    <row r="170" s="6" customFormat="1" ht="39" customHeight="1" spans="1:240">
      <c r="A170" s="182">
        <f t="shared" si="12"/>
        <v>164</v>
      </c>
      <c r="B170" s="26" t="s">
        <v>178</v>
      </c>
      <c r="C170" s="26" t="s">
        <v>560</v>
      </c>
      <c r="D170" s="33">
        <v>2010507</v>
      </c>
      <c r="E170" s="26" t="s">
        <v>561</v>
      </c>
      <c r="F170" s="34" t="s">
        <v>322</v>
      </c>
      <c r="G170" s="34" t="s">
        <v>562</v>
      </c>
      <c r="H170" s="35">
        <v>4670000</v>
      </c>
      <c r="I170" s="40"/>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row>
    <row r="171" s="6" customFormat="1" ht="40" customHeight="1" spans="1:240">
      <c r="A171" s="182">
        <f t="shared" ref="A171:A184" si="13">ROW()-6</f>
        <v>165</v>
      </c>
      <c r="B171" s="26" t="s">
        <v>251</v>
      </c>
      <c r="C171" s="26" t="s">
        <v>252</v>
      </c>
      <c r="D171" s="33">
        <v>2080899</v>
      </c>
      <c r="E171" s="26" t="s">
        <v>563</v>
      </c>
      <c r="F171" s="34" t="s">
        <v>564</v>
      </c>
      <c r="G171" s="34" t="s">
        <v>565</v>
      </c>
      <c r="H171" s="35">
        <v>1808202</v>
      </c>
      <c r="I171" s="40"/>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row>
    <row r="172" s="6" customFormat="1" ht="40" customHeight="1" spans="1:240">
      <c r="A172" s="182">
        <f t="shared" si="13"/>
        <v>166</v>
      </c>
      <c r="B172" s="26" t="s">
        <v>232</v>
      </c>
      <c r="C172" s="26" t="s">
        <v>566</v>
      </c>
      <c r="D172" s="33">
        <v>2100299</v>
      </c>
      <c r="E172" s="26" t="s">
        <v>567</v>
      </c>
      <c r="F172" s="34" t="s">
        <v>568</v>
      </c>
      <c r="G172" s="34" t="s">
        <v>569</v>
      </c>
      <c r="H172" s="35">
        <v>3040000</v>
      </c>
      <c r="I172" s="187"/>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row>
    <row r="173" s="6" customFormat="1" ht="40" customHeight="1" spans="1:240">
      <c r="A173" s="182">
        <f t="shared" si="13"/>
        <v>167</v>
      </c>
      <c r="B173" s="26" t="s">
        <v>232</v>
      </c>
      <c r="C173" s="26" t="s">
        <v>570</v>
      </c>
      <c r="D173" s="33">
        <v>2100299</v>
      </c>
      <c r="E173" s="26" t="s">
        <v>567</v>
      </c>
      <c r="F173" s="34" t="s">
        <v>568</v>
      </c>
      <c r="G173" s="34" t="s">
        <v>571</v>
      </c>
      <c r="H173" s="35">
        <v>2900000</v>
      </c>
      <c r="I173" s="187"/>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row>
    <row r="174" s="6" customFormat="1" ht="40" customHeight="1" spans="1:240">
      <c r="A174" s="182">
        <f t="shared" si="13"/>
        <v>168</v>
      </c>
      <c r="B174" s="26" t="s">
        <v>232</v>
      </c>
      <c r="C174" s="26" t="s">
        <v>570</v>
      </c>
      <c r="D174" s="33">
        <v>2100299</v>
      </c>
      <c r="E174" s="26" t="s">
        <v>567</v>
      </c>
      <c r="F174" s="34" t="s">
        <v>572</v>
      </c>
      <c r="G174" s="34" t="s">
        <v>573</v>
      </c>
      <c r="H174" s="35">
        <v>500000</v>
      </c>
      <c r="I174" s="187"/>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row>
    <row r="175" s="6" customFormat="1" ht="40" customHeight="1" spans="1:240">
      <c r="A175" s="182">
        <f t="shared" si="13"/>
        <v>169</v>
      </c>
      <c r="B175" s="26" t="s">
        <v>232</v>
      </c>
      <c r="C175" s="26" t="s">
        <v>570</v>
      </c>
      <c r="D175" s="33">
        <v>2100299</v>
      </c>
      <c r="E175" s="26" t="s">
        <v>567</v>
      </c>
      <c r="F175" s="34" t="s">
        <v>574</v>
      </c>
      <c r="G175" s="34" t="s">
        <v>575</v>
      </c>
      <c r="H175" s="35">
        <v>183147</v>
      </c>
      <c r="I175" s="187"/>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row>
    <row r="176" s="6" customFormat="1" ht="40" customHeight="1" spans="1:240">
      <c r="A176" s="182">
        <f t="shared" si="13"/>
        <v>170</v>
      </c>
      <c r="B176" s="26" t="s">
        <v>232</v>
      </c>
      <c r="C176" s="26" t="s">
        <v>576</v>
      </c>
      <c r="D176" s="33">
        <v>2100299</v>
      </c>
      <c r="E176" s="26" t="s">
        <v>567</v>
      </c>
      <c r="F176" s="34" t="s">
        <v>577</v>
      </c>
      <c r="G176" s="34" t="s">
        <v>578</v>
      </c>
      <c r="H176" s="35">
        <v>7050000</v>
      </c>
      <c r="I176" s="187"/>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row>
    <row r="177" s="6" customFormat="1" ht="40" customHeight="1" spans="1:240">
      <c r="A177" s="182">
        <f t="shared" si="13"/>
        <v>171</v>
      </c>
      <c r="B177" s="26" t="s">
        <v>232</v>
      </c>
      <c r="C177" s="26" t="s">
        <v>576</v>
      </c>
      <c r="D177" s="33">
        <v>2100299</v>
      </c>
      <c r="E177" s="26" t="s">
        <v>567</v>
      </c>
      <c r="F177" s="34" t="s">
        <v>568</v>
      </c>
      <c r="G177" s="34" t="s">
        <v>579</v>
      </c>
      <c r="H177" s="35">
        <v>1500000</v>
      </c>
      <c r="I177" s="187"/>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row>
    <row r="178" s="6" customFormat="1" ht="40" customHeight="1" spans="1:240">
      <c r="A178" s="182">
        <f t="shared" si="13"/>
        <v>172</v>
      </c>
      <c r="B178" s="26" t="s">
        <v>232</v>
      </c>
      <c r="C178" s="26" t="s">
        <v>580</v>
      </c>
      <c r="D178" s="33">
        <v>2100399</v>
      </c>
      <c r="E178" s="26" t="s">
        <v>581</v>
      </c>
      <c r="F178" s="34" t="s">
        <v>572</v>
      </c>
      <c r="G178" s="34" t="s">
        <v>582</v>
      </c>
      <c r="H178" s="35">
        <v>1860000</v>
      </c>
      <c r="I178" s="187"/>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row>
    <row r="179" s="6" customFormat="1" ht="40" customHeight="1" spans="1:240">
      <c r="A179" s="182">
        <f t="shared" si="13"/>
        <v>173</v>
      </c>
      <c r="B179" s="26" t="s">
        <v>232</v>
      </c>
      <c r="C179" s="26" t="s">
        <v>583</v>
      </c>
      <c r="D179" s="33">
        <v>2100399</v>
      </c>
      <c r="E179" s="26" t="s">
        <v>581</v>
      </c>
      <c r="F179" s="34" t="s">
        <v>574</v>
      </c>
      <c r="G179" s="34" t="s">
        <v>584</v>
      </c>
      <c r="H179" s="35">
        <v>7000000</v>
      </c>
      <c r="I179" s="187"/>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row>
    <row r="180" s="6" customFormat="1" ht="40" customHeight="1" spans="1:240">
      <c r="A180" s="182">
        <f t="shared" si="13"/>
        <v>174</v>
      </c>
      <c r="B180" s="26" t="s">
        <v>232</v>
      </c>
      <c r="C180" s="26" t="s">
        <v>585</v>
      </c>
      <c r="D180" s="33">
        <v>2100399</v>
      </c>
      <c r="E180" s="26" t="s">
        <v>581</v>
      </c>
      <c r="F180" s="34" t="s">
        <v>586</v>
      </c>
      <c r="G180" s="34" t="s">
        <v>587</v>
      </c>
      <c r="H180" s="35">
        <v>1600000</v>
      </c>
      <c r="I180" s="187"/>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row>
    <row r="181" s="6" customFormat="1" ht="40" customHeight="1" spans="1:240">
      <c r="A181" s="182">
        <f t="shared" si="13"/>
        <v>175</v>
      </c>
      <c r="B181" s="26" t="s">
        <v>232</v>
      </c>
      <c r="C181" s="26" t="s">
        <v>585</v>
      </c>
      <c r="D181" s="33">
        <v>2100399</v>
      </c>
      <c r="E181" s="26" t="s">
        <v>581</v>
      </c>
      <c r="F181" s="34" t="s">
        <v>572</v>
      </c>
      <c r="G181" s="34" t="s">
        <v>588</v>
      </c>
      <c r="H181" s="35">
        <v>1127760</v>
      </c>
      <c r="I181" s="187"/>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row>
    <row r="182" s="6" customFormat="1" ht="40" customHeight="1" spans="1:240">
      <c r="A182" s="182">
        <f t="shared" si="13"/>
        <v>176</v>
      </c>
      <c r="B182" s="26" t="s">
        <v>232</v>
      </c>
      <c r="C182" s="26" t="s">
        <v>585</v>
      </c>
      <c r="D182" s="33">
        <v>2100399</v>
      </c>
      <c r="E182" s="26" t="s">
        <v>581</v>
      </c>
      <c r="F182" s="34" t="s">
        <v>589</v>
      </c>
      <c r="G182" s="34" t="s">
        <v>590</v>
      </c>
      <c r="H182" s="35">
        <v>3600000</v>
      </c>
      <c r="I182" s="187"/>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row>
    <row r="183" s="6" customFormat="1" ht="40" customHeight="1" spans="1:240">
      <c r="A183" s="182">
        <f t="shared" si="13"/>
        <v>177</v>
      </c>
      <c r="B183" s="26" t="s">
        <v>232</v>
      </c>
      <c r="C183" s="26" t="s">
        <v>583</v>
      </c>
      <c r="D183" s="33">
        <v>2100499</v>
      </c>
      <c r="E183" s="26" t="s">
        <v>591</v>
      </c>
      <c r="F183" s="34" t="s">
        <v>592</v>
      </c>
      <c r="G183" s="34" t="s">
        <v>593</v>
      </c>
      <c r="H183" s="35">
        <v>5530000</v>
      </c>
      <c r="I183" s="187"/>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row>
    <row r="184" s="6" customFormat="1" ht="40" customHeight="1" spans="1:240">
      <c r="A184" s="182">
        <f t="shared" si="13"/>
        <v>178</v>
      </c>
      <c r="B184" s="26" t="s">
        <v>232</v>
      </c>
      <c r="C184" s="26" t="s">
        <v>583</v>
      </c>
      <c r="D184" s="33">
        <v>2100499</v>
      </c>
      <c r="E184" s="26" t="s">
        <v>591</v>
      </c>
      <c r="F184" s="34" t="s">
        <v>594</v>
      </c>
      <c r="G184" s="34" t="s">
        <v>595</v>
      </c>
      <c r="H184" s="35">
        <v>8695000</v>
      </c>
      <c r="I184" s="187"/>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row>
    <row r="185" s="6" customFormat="1" ht="40" customHeight="1" spans="1:240">
      <c r="A185" s="182">
        <f t="shared" ref="A185:A196" si="14">ROW()-6</f>
        <v>179</v>
      </c>
      <c r="B185" s="26" t="s">
        <v>171</v>
      </c>
      <c r="C185" s="26" t="s">
        <v>288</v>
      </c>
      <c r="D185" s="33">
        <v>2110401</v>
      </c>
      <c r="E185" s="26" t="s">
        <v>596</v>
      </c>
      <c r="F185" s="34" t="s">
        <v>333</v>
      </c>
      <c r="G185" s="34" t="s">
        <v>597</v>
      </c>
      <c r="H185" s="35">
        <v>207300</v>
      </c>
      <c r="I185" s="40"/>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row>
    <row r="186" s="6" customFormat="1" ht="40" customHeight="1" spans="1:240">
      <c r="A186" s="182">
        <f t="shared" si="14"/>
        <v>180</v>
      </c>
      <c r="B186" s="26" t="s">
        <v>171</v>
      </c>
      <c r="C186" s="26" t="s">
        <v>288</v>
      </c>
      <c r="D186" s="33">
        <v>2110401</v>
      </c>
      <c r="E186" s="26" t="s">
        <v>596</v>
      </c>
      <c r="F186" s="34" t="s">
        <v>333</v>
      </c>
      <c r="G186" s="34" t="s">
        <v>598</v>
      </c>
      <c r="H186" s="35">
        <v>336000</v>
      </c>
      <c r="I186" s="40"/>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row>
    <row r="187" s="6" customFormat="1" ht="40" customHeight="1" spans="1:240">
      <c r="A187" s="182">
        <f t="shared" si="14"/>
        <v>181</v>
      </c>
      <c r="B187" s="26" t="s">
        <v>245</v>
      </c>
      <c r="C187" s="26" t="s">
        <v>599</v>
      </c>
      <c r="D187" s="33">
        <v>2130305</v>
      </c>
      <c r="E187" s="26" t="s">
        <v>600</v>
      </c>
      <c r="F187" s="100" t="s">
        <v>601</v>
      </c>
      <c r="G187" s="34" t="s">
        <v>602</v>
      </c>
      <c r="H187" s="35">
        <v>651913.62</v>
      </c>
      <c r="I187" s="187"/>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row>
    <row r="188" s="6" customFormat="1" ht="40" customHeight="1" spans="1:240">
      <c r="A188" s="182">
        <f t="shared" si="14"/>
        <v>182</v>
      </c>
      <c r="B188" s="26" t="s">
        <v>603</v>
      </c>
      <c r="C188" s="26" t="s">
        <v>283</v>
      </c>
      <c r="D188" s="33">
        <v>2130108</v>
      </c>
      <c r="E188" s="26" t="s">
        <v>604</v>
      </c>
      <c r="F188" s="34" t="s">
        <v>333</v>
      </c>
      <c r="G188" s="34" t="s">
        <v>605</v>
      </c>
      <c r="H188" s="35">
        <v>8210563</v>
      </c>
      <c r="I188" s="187"/>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row>
    <row r="189" s="6" customFormat="1" ht="40" customHeight="1" spans="1:240">
      <c r="A189" s="182">
        <f t="shared" si="14"/>
        <v>183</v>
      </c>
      <c r="B189" s="194" t="s">
        <v>245</v>
      </c>
      <c r="C189" s="194" t="s">
        <v>606</v>
      </c>
      <c r="D189" s="195">
        <v>2130126</v>
      </c>
      <c r="E189" s="194" t="s">
        <v>607</v>
      </c>
      <c r="F189" s="196" t="s">
        <v>608</v>
      </c>
      <c r="G189" s="197" t="s">
        <v>609</v>
      </c>
      <c r="H189" s="198">
        <v>629852</v>
      </c>
      <c r="I189" s="187"/>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row>
    <row r="190" ht="40" customHeight="1" spans="1:9">
      <c r="A190" s="182">
        <f t="shared" si="14"/>
        <v>184</v>
      </c>
      <c r="B190" s="26" t="s">
        <v>245</v>
      </c>
      <c r="C190" s="26" t="s">
        <v>599</v>
      </c>
      <c r="D190" s="33">
        <v>2130305</v>
      </c>
      <c r="E190" s="26" t="s">
        <v>600</v>
      </c>
      <c r="F190" s="100" t="s">
        <v>610</v>
      </c>
      <c r="G190" s="34" t="s">
        <v>611</v>
      </c>
      <c r="H190" s="35">
        <v>3209509.58</v>
      </c>
      <c r="I190" s="187"/>
    </row>
    <row r="191" ht="40" customHeight="1" spans="1:9">
      <c r="A191" s="182">
        <f t="shared" si="14"/>
        <v>185</v>
      </c>
      <c r="B191" s="26" t="s">
        <v>245</v>
      </c>
      <c r="C191" s="26" t="s">
        <v>248</v>
      </c>
      <c r="D191" s="33">
        <v>2130305</v>
      </c>
      <c r="E191" s="26" t="s">
        <v>600</v>
      </c>
      <c r="F191" s="34" t="s">
        <v>333</v>
      </c>
      <c r="G191" s="34" t="s">
        <v>612</v>
      </c>
      <c r="H191" s="35">
        <v>197138.34</v>
      </c>
      <c r="I191" s="40"/>
    </row>
    <row r="192" ht="40" customHeight="1" spans="1:9">
      <c r="A192" s="182">
        <f t="shared" si="14"/>
        <v>186</v>
      </c>
      <c r="B192" s="26" t="s">
        <v>245</v>
      </c>
      <c r="C192" s="26" t="s">
        <v>599</v>
      </c>
      <c r="D192" s="33">
        <v>2130305</v>
      </c>
      <c r="E192" s="26" t="s">
        <v>600</v>
      </c>
      <c r="F192" s="100" t="s">
        <v>613</v>
      </c>
      <c r="G192" s="34" t="s">
        <v>614</v>
      </c>
      <c r="H192" s="35">
        <v>1170748.96</v>
      </c>
      <c r="I192" s="187"/>
    </row>
    <row r="193" ht="40" customHeight="1" spans="1:9">
      <c r="A193" s="182">
        <f t="shared" si="14"/>
        <v>187</v>
      </c>
      <c r="B193" s="26" t="s">
        <v>183</v>
      </c>
      <c r="C193" s="26" t="s">
        <v>615</v>
      </c>
      <c r="D193" s="183">
        <v>2210105</v>
      </c>
      <c r="E193" s="26" t="s">
        <v>616</v>
      </c>
      <c r="F193" s="34" t="s">
        <v>617</v>
      </c>
      <c r="G193" s="34" t="s">
        <v>617</v>
      </c>
      <c r="H193" s="101">
        <v>66000</v>
      </c>
      <c r="I193" s="27"/>
    </row>
    <row r="194" ht="40" customHeight="1" spans="1:9">
      <c r="A194" s="182">
        <f t="shared" si="14"/>
        <v>188</v>
      </c>
      <c r="B194" s="26" t="s">
        <v>171</v>
      </c>
      <c r="C194" s="26" t="s">
        <v>184</v>
      </c>
      <c r="D194" s="33">
        <v>2110304</v>
      </c>
      <c r="E194" s="26" t="s">
        <v>618</v>
      </c>
      <c r="F194" s="34" t="s">
        <v>333</v>
      </c>
      <c r="G194" s="34" t="s">
        <v>619</v>
      </c>
      <c r="H194" s="35">
        <v>334809.09</v>
      </c>
      <c r="I194" s="40"/>
    </row>
    <row r="195" ht="40" customHeight="1" spans="1:9">
      <c r="A195" s="182">
        <f t="shared" si="14"/>
        <v>189</v>
      </c>
      <c r="B195" s="26" t="s">
        <v>171</v>
      </c>
      <c r="C195" s="26" t="s">
        <v>620</v>
      </c>
      <c r="D195" s="33">
        <v>2110304</v>
      </c>
      <c r="E195" s="26" t="s">
        <v>618</v>
      </c>
      <c r="F195" s="34" t="s">
        <v>333</v>
      </c>
      <c r="G195" s="34" t="s">
        <v>621</v>
      </c>
      <c r="H195" s="35">
        <v>1566777.5</v>
      </c>
      <c r="I195" s="40"/>
    </row>
    <row r="196" s="6" customFormat="1" ht="40" customHeight="1" spans="1:240">
      <c r="A196" s="182">
        <f t="shared" si="14"/>
        <v>190</v>
      </c>
      <c r="B196" s="26" t="s">
        <v>171</v>
      </c>
      <c r="C196" s="26" t="s">
        <v>620</v>
      </c>
      <c r="D196" s="33">
        <v>2110304</v>
      </c>
      <c r="E196" s="26" t="s">
        <v>618</v>
      </c>
      <c r="F196" s="34" t="s">
        <v>333</v>
      </c>
      <c r="G196" s="34" t="s">
        <v>622</v>
      </c>
      <c r="H196" s="35">
        <v>3500000</v>
      </c>
      <c r="I196" s="40"/>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row>
    <row r="197" ht="40" customHeight="1" spans="1:9">
      <c r="A197" s="182">
        <f t="shared" ref="A197:A205" si="15">ROW()-6</f>
        <v>191</v>
      </c>
      <c r="B197" s="26" t="s">
        <v>292</v>
      </c>
      <c r="C197" s="26" t="s">
        <v>623</v>
      </c>
      <c r="D197" s="33" t="s">
        <v>393</v>
      </c>
      <c r="E197" s="26" t="s">
        <v>318</v>
      </c>
      <c r="F197" s="34" t="s">
        <v>333</v>
      </c>
      <c r="G197" s="34" t="s">
        <v>624</v>
      </c>
      <c r="H197" s="35">
        <v>150000</v>
      </c>
      <c r="I197" s="40"/>
    </row>
    <row r="198" ht="40" customHeight="1" spans="1:9">
      <c r="A198" s="182">
        <f t="shared" si="15"/>
        <v>192</v>
      </c>
      <c r="B198" s="26" t="s">
        <v>292</v>
      </c>
      <c r="C198" s="26" t="s">
        <v>623</v>
      </c>
      <c r="D198" s="33" t="s">
        <v>393</v>
      </c>
      <c r="E198" s="26" t="s">
        <v>318</v>
      </c>
      <c r="F198" s="34" t="s">
        <v>333</v>
      </c>
      <c r="G198" s="34" t="s">
        <v>625</v>
      </c>
      <c r="H198" s="35">
        <v>50000</v>
      </c>
      <c r="I198" s="40"/>
    </row>
    <row r="199" ht="40" customHeight="1" spans="1:9">
      <c r="A199" s="182">
        <f t="shared" si="15"/>
        <v>193</v>
      </c>
      <c r="B199" s="26" t="s">
        <v>626</v>
      </c>
      <c r="C199" s="26" t="s">
        <v>428</v>
      </c>
      <c r="D199" s="33" t="s">
        <v>393</v>
      </c>
      <c r="E199" s="26" t="s">
        <v>318</v>
      </c>
      <c r="F199" s="34" t="s">
        <v>333</v>
      </c>
      <c r="G199" s="34" t="s">
        <v>627</v>
      </c>
      <c r="H199" s="35">
        <v>900000</v>
      </c>
      <c r="I199" s="40"/>
    </row>
    <row r="200" ht="40" customHeight="1" spans="1:9">
      <c r="A200" s="182">
        <f t="shared" si="15"/>
        <v>194</v>
      </c>
      <c r="B200" s="26" t="s">
        <v>223</v>
      </c>
      <c r="C200" s="26" t="s">
        <v>366</v>
      </c>
      <c r="D200" s="33" t="s">
        <v>393</v>
      </c>
      <c r="E200" s="26" t="s">
        <v>318</v>
      </c>
      <c r="F200" s="34" t="s">
        <v>333</v>
      </c>
      <c r="G200" s="34" t="s">
        <v>628</v>
      </c>
      <c r="H200" s="35">
        <v>351700</v>
      </c>
      <c r="I200" s="40"/>
    </row>
    <row r="201" ht="40" customHeight="1" spans="1:9">
      <c r="A201" s="182">
        <f t="shared" si="15"/>
        <v>195</v>
      </c>
      <c r="B201" s="26" t="s">
        <v>223</v>
      </c>
      <c r="C201" s="26" t="s">
        <v>366</v>
      </c>
      <c r="D201" s="33" t="s">
        <v>393</v>
      </c>
      <c r="E201" s="26" t="s">
        <v>318</v>
      </c>
      <c r="F201" s="34" t="s">
        <v>333</v>
      </c>
      <c r="G201" s="34" t="s">
        <v>629</v>
      </c>
      <c r="H201" s="35">
        <v>319839.96</v>
      </c>
      <c r="I201" s="40"/>
    </row>
    <row r="202" ht="40" customHeight="1" spans="1:9">
      <c r="A202" s="182">
        <f t="shared" si="15"/>
        <v>196</v>
      </c>
      <c r="B202" s="26" t="s">
        <v>223</v>
      </c>
      <c r="C202" s="26" t="s">
        <v>366</v>
      </c>
      <c r="D202" s="33" t="s">
        <v>393</v>
      </c>
      <c r="E202" s="26" t="s">
        <v>318</v>
      </c>
      <c r="F202" s="34" t="s">
        <v>333</v>
      </c>
      <c r="G202" s="34" t="s">
        <v>630</v>
      </c>
      <c r="H202" s="35">
        <v>472952.34</v>
      </c>
      <c r="I202" s="40"/>
    </row>
    <row r="203" ht="40" customHeight="1" spans="1:9">
      <c r="A203" s="182">
        <f t="shared" si="15"/>
        <v>197</v>
      </c>
      <c r="B203" s="26" t="s">
        <v>223</v>
      </c>
      <c r="C203" s="26" t="s">
        <v>366</v>
      </c>
      <c r="D203" s="33" t="s">
        <v>393</v>
      </c>
      <c r="E203" s="26" t="s">
        <v>318</v>
      </c>
      <c r="F203" s="34" t="s">
        <v>333</v>
      </c>
      <c r="G203" s="34" t="s">
        <v>631</v>
      </c>
      <c r="H203" s="35">
        <v>410000</v>
      </c>
      <c r="I203" s="40"/>
    </row>
    <row r="204" ht="40" customHeight="1" spans="1:9">
      <c r="A204" s="182">
        <f t="shared" si="15"/>
        <v>198</v>
      </c>
      <c r="B204" s="26" t="s">
        <v>223</v>
      </c>
      <c r="C204" s="26" t="s">
        <v>366</v>
      </c>
      <c r="D204" s="33" t="s">
        <v>393</v>
      </c>
      <c r="E204" s="26" t="s">
        <v>318</v>
      </c>
      <c r="F204" s="34" t="s">
        <v>333</v>
      </c>
      <c r="G204" s="34" t="s">
        <v>632</v>
      </c>
      <c r="H204" s="35">
        <v>34000</v>
      </c>
      <c r="I204" s="40"/>
    </row>
    <row r="205" ht="40" customHeight="1" spans="1:9">
      <c r="A205" s="182">
        <f t="shared" si="15"/>
        <v>199</v>
      </c>
      <c r="B205" s="26" t="s">
        <v>223</v>
      </c>
      <c r="C205" s="26" t="s">
        <v>366</v>
      </c>
      <c r="D205" s="33" t="s">
        <v>393</v>
      </c>
      <c r="E205" s="26" t="s">
        <v>318</v>
      </c>
      <c r="F205" s="34" t="s">
        <v>333</v>
      </c>
      <c r="G205" s="34" t="s">
        <v>633</v>
      </c>
      <c r="H205" s="35">
        <v>22000</v>
      </c>
      <c r="I205" s="40"/>
    </row>
    <row r="206" ht="40" customHeight="1" spans="1:9">
      <c r="A206" s="182">
        <f t="shared" ref="A206:A215" si="16">ROW()-6</f>
        <v>200</v>
      </c>
      <c r="B206" s="26" t="s">
        <v>292</v>
      </c>
      <c r="C206" s="26" t="s">
        <v>634</v>
      </c>
      <c r="D206" s="33" t="s">
        <v>393</v>
      </c>
      <c r="E206" s="26" t="s">
        <v>318</v>
      </c>
      <c r="F206" s="34" t="s">
        <v>333</v>
      </c>
      <c r="G206" s="34" t="s">
        <v>635</v>
      </c>
      <c r="H206" s="35">
        <v>655236.13</v>
      </c>
      <c r="I206" s="40"/>
    </row>
    <row r="207" ht="40" customHeight="1" spans="1:9">
      <c r="A207" s="182">
        <f t="shared" si="16"/>
        <v>201</v>
      </c>
      <c r="B207" s="26" t="s">
        <v>223</v>
      </c>
      <c r="C207" s="26" t="s">
        <v>331</v>
      </c>
      <c r="D207" s="33" t="s">
        <v>636</v>
      </c>
      <c r="E207" s="26" t="s">
        <v>332</v>
      </c>
      <c r="F207" s="34" t="s">
        <v>333</v>
      </c>
      <c r="G207" s="34" t="s">
        <v>637</v>
      </c>
      <c r="H207" s="35">
        <v>185000</v>
      </c>
      <c r="I207" s="40"/>
    </row>
    <row r="208" ht="40" customHeight="1" spans="1:9">
      <c r="A208" s="182">
        <f t="shared" si="16"/>
        <v>202</v>
      </c>
      <c r="B208" s="26" t="s">
        <v>292</v>
      </c>
      <c r="C208" s="26" t="s">
        <v>293</v>
      </c>
      <c r="D208" s="33" t="s">
        <v>447</v>
      </c>
      <c r="E208" s="26" t="s">
        <v>448</v>
      </c>
      <c r="F208" s="34" t="s">
        <v>638</v>
      </c>
      <c r="G208" s="34" t="s">
        <v>639</v>
      </c>
      <c r="H208" s="35">
        <v>1299000</v>
      </c>
      <c r="I208" s="40"/>
    </row>
    <row r="209" ht="40" customHeight="1" spans="1:9">
      <c r="A209" s="182">
        <f t="shared" si="16"/>
        <v>203</v>
      </c>
      <c r="B209" s="26" t="s">
        <v>223</v>
      </c>
      <c r="C209" s="26" t="s">
        <v>471</v>
      </c>
      <c r="D209" s="33" t="s">
        <v>475</v>
      </c>
      <c r="E209" s="26" t="s">
        <v>476</v>
      </c>
      <c r="F209" s="34" t="s">
        <v>640</v>
      </c>
      <c r="G209" s="34" t="s">
        <v>641</v>
      </c>
      <c r="H209" s="35">
        <v>3000</v>
      </c>
      <c r="I209" s="40"/>
    </row>
    <row r="210" ht="40" customHeight="1" spans="1:9">
      <c r="A210" s="182">
        <f t="shared" si="16"/>
        <v>204</v>
      </c>
      <c r="B210" s="26" t="s">
        <v>251</v>
      </c>
      <c r="C210" s="26" t="s">
        <v>515</v>
      </c>
      <c r="D210" s="33" t="s">
        <v>519</v>
      </c>
      <c r="E210" s="26" t="s">
        <v>520</v>
      </c>
      <c r="F210" s="34" t="s">
        <v>333</v>
      </c>
      <c r="G210" s="34" t="s">
        <v>642</v>
      </c>
      <c r="H210" s="35">
        <v>60000</v>
      </c>
      <c r="I210" s="40"/>
    </row>
    <row r="211" ht="40" customHeight="1" spans="1:9">
      <c r="A211" s="182">
        <f t="shared" si="16"/>
        <v>205</v>
      </c>
      <c r="B211" s="26" t="s">
        <v>251</v>
      </c>
      <c r="C211" s="26" t="s">
        <v>252</v>
      </c>
      <c r="D211" s="33" t="s">
        <v>522</v>
      </c>
      <c r="E211" s="26" t="s">
        <v>523</v>
      </c>
      <c r="F211" s="34" t="s">
        <v>333</v>
      </c>
      <c r="G211" s="34" t="s">
        <v>643</v>
      </c>
      <c r="H211" s="35">
        <v>980000</v>
      </c>
      <c r="I211" s="40"/>
    </row>
    <row r="212" ht="40" customHeight="1" spans="1:9">
      <c r="A212" s="182">
        <f t="shared" si="16"/>
        <v>206</v>
      </c>
      <c r="B212" s="26" t="s">
        <v>251</v>
      </c>
      <c r="C212" s="26" t="s">
        <v>644</v>
      </c>
      <c r="D212" s="33" t="s">
        <v>645</v>
      </c>
      <c r="E212" s="26" t="s">
        <v>646</v>
      </c>
      <c r="F212" s="34" t="s">
        <v>333</v>
      </c>
      <c r="G212" s="34" t="s">
        <v>647</v>
      </c>
      <c r="H212" s="35">
        <v>300000</v>
      </c>
      <c r="I212" s="40"/>
    </row>
    <row r="213" ht="40" customHeight="1" spans="1:9">
      <c r="A213" s="182">
        <f t="shared" si="16"/>
        <v>207</v>
      </c>
      <c r="B213" s="26" t="s">
        <v>251</v>
      </c>
      <c r="C213" s="26" t="s">
        <v>515</v>
      </c>
      <c r="D213" s="33" t="s">
        <v>648</v>
      </c>
      <c r="E213" s="26" t="s">
        <v>649</v>
      </c>
      <c r="F213" s="34" t="s">
        <v>650</v>
      </c>
      <c r="G213" s="34" t="s">
        <v>651</v>
      </c>
      <c r="H213" s="35">
        <v>1780600</v>
      </c>
      <c r="I213" s="40"/>
    </row>
    <row r="214" ht="40" customHeight="1" spans="1:9">
      <c r="A214" s="182">
        <f t="shared" si="16"/>
        <v>208</v>
      </c>
      <c r="B214" s="26" t="s">
        <v>245</v>
      </c>
      <c r="C214" s="26" t="s">
        <v>248</v>
      </c>
      <c r="D214" s="33" t="s">
        <v>652</v>
      </c>
      <c r="E214" s="26" t="s">
        <v>653</v>
      </c>
      <c r="F214" s="34" t="s">
        <v>333</v>
      </c>
      <c r="G214" s="34" t="s">
        <v>654</v>
      </c>
      <c r="H214" s="35">
        <v>500000</v>
      </c>
      <c r="I214" s="40"/>
    </row>
    <row r="215" ht="40" customHeight="1" spans="1:9">
      <c r="A215" s="182">
        <f t="shared" si="16"/>
        <v>209</v>
      </c>
      <c r="B215" s="26" t="s">
        <v>245</v>
      </c>
      <c r="C215" s="26" t="s">
        <v>248</v>
      </c>
      <c r="D215" s="33" t="s">
        <v>655</v>
      </c>
      <c r="E215" s="26" t="s">
        <v>656</v>
      </c>
      <c r="F215" s="34" t="s">
        <v>333</v>
      </c>
      <c r="G215" s="34" t="s">
        <v>657</v>
      </c>
      <c r="H215" s="35">
        <v>350000</v>
      </c>
      <c r="I215" s="40"/>
    </row>
    <row r="216" s="6" customFormat="1" ht="40" customHeight="1" spans="1:240">
      <c r="A216" s="182">
        <f t="shared" ref="A216:A224" si="17">ROW()-6</f>
        <v>210</v>
      </c>
      <c r="B216" s="26" t="s">
        <v>245</v>
      </c>
      <c r="C216" s="26" t="s">
        <v>599</v>
      </c>
      <c r="D216" s="33" t="s">
        <v>658</v>
      </c>
      <c r="E216" s="26" t="s">
        <v>659</v>
      </c>
      <c r="F216" s="100" t="s">
        <v>333</v>
      </c>
      <c r="G216" s="34" t="s">
        <v>660</v>
      </c>
      <c r="H216" s="35">
        <v>200000</v>
      </c>
      <c r="I216" s="187"/>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row>
    <row r="217" ht="40" customHeight="1" spans="1:9">
      <c r="A217" s="182">
        <f t="shared" si="17"/>
        <v>211</v>
      </c>
      <c r="B217" s="26" t="s">
        <v>245</v>
      </c>
      <c r="C217" s="26" t="s">
        <v>384</v>
      </c>
      <c r="D217" s="33">
        <v>2130803</v>
      </c>
      <c r="E217" s="26" t="s">
        <v>661</v>
      </c>
      <c r="F217" s="100" t="s">
        <v>333</v>
      </c>
      <c r="G217" s="34" t="s">
        <v>662</v>
      </c>
      <c r="H217" s="35">
        <v>466512</v>
      </c>
      <c r="I217" s="187"/>
    </row>
    <row r="218" ht="40" customHeight="1" spans="1:9">
      <c r="A218" s="182">
        <f t="shared" si="17"/>
        <v>212</v>
      </c>
      <c r="B218" s="26" t="s">
        <v>245</v>
      </c>
      <c r="C218" s="26" t="s">
        <v>663</v>
      </c>
      <c r="D218" s="33">
        <v>2130803</v>
      </c>
      <c r="E218" s="26" t="s">
        <v>661</v>
      </c>
      <c r="F218" s="100" t="s">
        <v>333</v>
      </c>
      <c r="G218" s="34" t="s">
        <v>664</v>
      </c>
      <c r="H218" s="35">
        <v>126497.4</v>
      </c>
      <c r="I218" s="187"/>
    </row>
    <row r="219" ht="40" customHeight="1" spans="1:9">
      <c r="A219" s="182">
        <f t="shared" si="17"/>
        <v>213</v>
      </c>
      <c r="B219" s="26" t="s">
        <v>245</v>
      </c>
      <c r="C219" s="26" t="s">
        <v>663</v>
      </c>
      <c r="D219" s="33">
        <v>2130803</v>
      </c>
      <c r="E219" s="26" t="s">
        <v>661</v>
      </c>
      <c r="F219" s="100" t="s">
        <v>333</v>
      </c>
      <c r="G219" s="34" t="s">
        <v>665</v>
      </c>
      <c r="H219" s="35">
        <v>233256</v>
      </c>
      <c r="I219" s="187"/>
    </row>
    <row r="220" ht="40" customHeight="1" spans="1:9">
      <c r="A220" s="182">
        <f t="shared" si="17"/>
        <v>214</v>
      </c>
      <c r="B220" s="26" t="s">
        <v>412</v>
      </c>
      <c r="C220" s="26" t="s">
        <v>666</v>
      </c>
      <c r="D220" s="33" t="s">
        <v>667</v>
      </c>
      <c r="E220" s="26" t="s">
        <v>668</v>
      </c>
      <c r="F220" s="34" t="s">
        <v>333</v>
      </c>
      <c r="G220" s="34" t="s">
        <v>669</v>
      </c>
      <c r="H220" s="35">
        <v>961200</v>
      </c>
      <c r="I220" s="40"/>
    </row>
    <row r="221" ht="40" customHeight="1" spans="1:9">
      <c r="A221" s="182">
        <f t="shared" si="17"/>
        <v>215</v>
      </c>
      <c r="B221" s="26" t="s">
        <v>412</v>
      </c>
      <c r="C221" s="26" t="s">
        <v>666</v>
      </c>
      <c r="D221" s="33" t="s">
        <v>667</v>
      </c>
      <c r="E221" s="26" t="s">
        <v>668</v>
      </c>
      <c r="F221" s="34" t="s">
        <v>333</v>
      </c>
      <c r="G221" s="34" t="s">
        <v>670</v>
      </c>
      <c r="H221" s="35">
        <v>926300</v>
      </c>
      <c r="I221" s="40"/>
    </row>
    <row r="222" ht="40" customHeight="1" spans="1:9">
      <c r="A222" s="182">
        <f t="shared" si="17"/>
        <v>216</v>
      </c>
      <c r="B222" s="26" t="s">
        <v>171</v>
      </c>
      <c r="C222" s="26" t="s">
        <v>671</v>
      </c>
      <c r="D222" s="33" t="s">
        <v>551</v>
      </c>
      <c r="E222" s="26" t="s">
        <v>552</v>
      </c>
      <c r="F222" s="34" t="s">
        <v>333</v>
      </c>
      <c r="G222" s="34" t="s">
        <v>672</v>
      </c>
      <c r="H222" s="35">
        <v>510000</v>
      </c>
      <c r="I222" s="40"/>
    </row>
    <row r="223" ht="40" customHeight="1" spans="1:9">
      <c r="A223" s="182">
        <f t="shared" si="17"/>
        <v>217</v>
      </c>
      <c r="B223" s="26" t="s">
        <v>171</v>
      </c>
      <c r="C223" s="26" t="s">
        <v>354</v>
      </c>
      <c r="D223" s="33" t="s">
        <v>673</v>
      </c>
      <c r="E223" s="26" t="s">
        <v>674</v>
      </c>
      <c r="F223" s="34" t="s">
        <v>333</v>
      </c>
      <c r="G223" s="34" t="s">
        <v>675</v>
      </c>
      <c r="H223" s="35">
        <v>889500</v>
      </c>
      <c r="I223" s="40"/>
    </row>
    <row r="224" ht="40" customHeight="1" spans="1:9">
      <c r="A224" s="182">
        <f t="shared" si="17"/>
        <v>218</v>
      </c>
      <c r="B224" s="26" t="s">
        <v>171</v>
      </c>
      <c r="C224" s="26" t="s">
        <v>354</v>
      </c>
      <c r="D224" s="33" t="s">
        <v>676</v>
      </c>
      <c r="E224" s="26" t="s">
        <v>677</v>
      </c>
      <c r="F224" s="34" t="s">
        <v>333</v>
      </c>
      <c r="G224" s="34" t="s">
        <v>678</v>
      </c>
      <c r="H224" s="35">
        <v>138000</v>
      </c>
      <c r="I224" s="40"/>
    </row>
    <row r="225" ht="33" customHeight="1" spans="1:9">
      <c r="A225" s="182">
        <f t="shared" ref="A225:A233" si="18">ROW()-6</f>
        <v>219</v>
      </c>
      <c r="B225" s="26"/>
      <c r="C225" s="26"/>
      <c r="D225" s="33"/>
      <c r="E225" s="96" t="s">
        <v>679</v>
      </c>
      <c r="F225" s="97"/>
      <c r="G225" s="98"/>
      <c r="H225" s="127">
        <f>SUM(H226:H231)</f>
        <v>99510993</v>
      </c>
      <c r="I225" s="40"/>
    </row>
    <row r="226" ht="35" customHeight="1" spans="1:9">
      <c r="A226" s="182">
        <f t="shared" si="18"/>
        <v>220</v>
      </c>
      <c r="B226" s="26" t="s">
        <v>680</v>
      </c>
      <c r="C226" s="26" t="s">
        <v>681</v>
      </c>
      <c r="D226" s="33" t="s">
        <v>447</v>
      </c>
      <c r="E226" s="26" t="s">
        <v>448</v>
      </c>
      <c r="F226" s="26" t="s">
        <v>682</v>
      </c>
      <c r="G226" s="100" t="s">
        <v>683</v>
      </c>
      <c r="H226" s="35">
        <v>3000000</v>
      </c>
      <c r="I226" s="40"/>
    </row>
    <row r="227" ht="35" customHeight="1" spans="1:9">
      <c r="A227" s="182">
        <f t="shared" si="18"/>
        <v>221</v>
      </c>
      <c r="B227" s="26" t="s">
        <v>292</v>
      </c>
      <c r="C227" s="26" t="s">
        <v>623</v>
      </c>
      <c r="D227" s="33" t="s">
        <v>684</v>
      </c>
      <c r="E227" s="26" t="s">
        <v>349</v>
      </c>
      <c r="F227" s="26" t="s">
        <v>685</v>
      </c>
      <c r="G227" s="100" t="s">
        <v>686</v>
      </c>
      <c r="H227" s="35">
        <v>19254411</v>
      </c>
      <c r="I227" s="40"/>
    </row>
    <row r="228" ht="35" customHeight="1" spans="1:9">
      <c r="A228" s="182">
        <f t="shared" si="18"/>
        <v>222</v>
      </c>
      <c r="B228" s="26" t="s">
        <v>292</v>
      </c>
      <c r="C228" s="26" t="s">
        <v>407</v>
      </c>
      <c r="D228" s="33" t="s">
        <v>684</v>
      </c>
      <c r="E228" s="26" t="s">
        <v>349</v>
      </c>
      <c r="F228" s="26" t="s">
        <v>685</v>
      </c>
      <c r="G228" s="100" t="s">
        <v>687</v>
      </c>
      <c r="H228" s="35">
        <v>29845741</v>
      </c>
      <c r="I228" s="40"/>
    </row>
    <row r="229" ht="35" customHeight="1" spans="1:9">
      <c r="A229" s="182">
        <f t="shared" si="18"/>
        <v>223</v>
      </c>
      <c r="B229" s="26" t="s">
        <v>292</v>
      </c>
      <c r="C229" s="26" t="s">
        <v>368</v>
      </c>
      <c r="D229" s="33" t="s">
        <v>684</v>
      </c>
      <c r="E229" s="26" t="s">
        <v>349</v>
      </c>
      <c r="F229" s="26" t="s">
        <v>685</v>
      </c>
      <c r="G229" s="100" t="s">
        <v>688</v>
      </c>
      <c r="H229" s="35">
        <v>7216475</v>
      </c>
      <c r="I229" s="40"/>
    </row>
    <row r="230" ht="35" customHeight="1" spans="1:9">
      <c r="A230" s="182">
        <f t="shared" si="18"/>
        <v>224</v>
      </c>
      <c r="B230" s="26" t="s">
        <v>292</v>
      </c>
      <c r="C230" s="26" t="s">
        <v>368</v>
      </c>
      <c r="D230" s="33" t="s">
        <v>684</v>
      </c>
      <c r="E230" s="26" t="s">
        <v>349</v>
      </c>
      <c r="F230" s="26" t="s">
        <v>685</v>
      </c>
      <c r="G230" s="100" t="s">
        <v>689</v>
      </c>
      <c r="H230" s="35">
        <v>38354366</v>
      </c>
      <c r="I230" s="40"/>
    </row>
    <row r="231" ht="35" customHeight="1" spans="1:9">
      <c r="A231" s="182">
        <f t="shared" si="18"/>
        <v>225</v>
      </c>
      <c r="B231" s="26" t="s">
        <v>245</v>
      </c>
      <c r="C231" s="26" t="s">
        <v>248</v>
      </c>
      <c r="D231" s="33" t="s">
        <v>690</v>
      </c>
      <c r="E231" s="26" t="s">
        <v>691</v>
      </c>
      <c r="F231" s="26" t="s">
        <v>692</v>
      </c>
      <c r="G231" s="100" t="s">
        <v>693</v>
      </c>
      <c r="H231" s="35">
        <v>1840000</v>
      </c>
      <c r="I231" s="40"/>
    </row>
  </sheetData>
  <autoFilter xmlns:etc="http://www.wps.cn/officeDocument/2017/etCustomData" ref="A4:IF231" etc:filterBottomFollowUsedRange="0">
    <extLst/>
  </autoFilter>
  <sortState ref="A5:L224">
    <sortCondition ref="D5:D224"/>
    <sortCondition ref="C5:C224"/>
    <sortCondition ref="F5:F224"/>
  </sortState>
  <mergeCells count="8">
    <mergeCell ref="B1:C1"/>
    <mergeCell ref="C2:H2"/>
    <mergeCell ref="D3:G3"/>
    <mergeCell ref="D5:G5"/>
    <mergeCell ref="E6:G6"/>
    <mergeCell ref="E63:G63"/>
    <mergeCell ref="E167:G167"/>
    <mergeCell ref="E225:G225"/>
  </mergeCells>
  <printOptions horizontalCentered="1"/>
  <pageMargins left="0.314583333333333" right="0.314583333333333" top="0.511805555555556" bottom="0.511805555555556" header="0.161111111111111" footer="0.354166666666667"/>
  <pageSetup paperSize="9" scale="86" firstPageNumber="6" fitToHeight="0" orientation="landscape" useFirstPageNumber="1"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4"/>
  <sheetViews>
    <sheetView showZeros="0" topLeftCell="B1" workbookViewId="0">
      <selection activeCell="M249" sqref="M249"/>
    </sheetView>
  </sheetViews>
  <sheetFormatPr defaultColWidth="9.33333333333333" defaultRowHeight="11.25"/>
  <cols>
    <col min="1" max="1" width="46.3333333333333" style="131" customWidth="1"/>
    <col min="2" max="2" width="12.8333333333333" style="132" customWidth="1"/>
    <col min="3" max="3" width="11.3333333333333" style="132" customWidth="1"/>
    <col min="4" max="4" width="14.1666666666667" style="132" customWidth="1"/>
    <col min="5" max="5" width="11.6666666666667" style="132" customWidth="1"/>
    <col min="6" max="7" width="10.6666666666667" style="132" customWidth="1"/>
    <col min="8" max="8" width="12.6666666666667" style="132" customWidth="1"/>
    <col min="9" max="9" width="52.8333333333333" style="133" customWidth="1"/>
    <col min="10" max="10" width="12.5" style="132" customWidth="1"/>
    <col min="11" max="11" width="11.6666666666667" style="82" customWidth="1"/>
    <col min="12" max="13" width="12.8333333333333" style="134" customWidth="1"/>
    <col min="14" max="14" width="11.6666666666667" style="134" customWidth="1"/>
    <col min="15" max="15" width="11.3333333333333" style="132" customWidth="1"/>
    <col min="16" max="16" width="12.3333333333333" style="132" customWidth="1"/>
    <col min="17" max="16384" width="9.33333333333333" style="128"/>
  </cols>
  <sheetData>
    <row r="1" ht="15" customHeight="1" spans="1:10">
      <c r="A1" s="135" t="s">
        <v>694</v>
      </c>
      <c r="B1" s="136"/>
      <c r="C1" s="137"/>
      <c r="D1" s="137"/>
      <c r="E1" s="1"/>
      <c r="F1" s="1"/>
      <c r="G1" s="1"/>
      <c r="H1" s="1"/>
      <c r="I1" s="52"/>
      <c r="J1" s="153"/>
    </row>
    <row r="2" ht="20.25" spans="1:16">
      <c r="A2" s="138" t="s">
        <v>695</v>
      </c>
      <c r="B2" s="138"/>
      <c r="C2" s="138"/>
      <c r="D2" s="138"/>
      <c r="E2" s="138"/>
      <c r="F2" s="138"/>
      <c r="G2" s="138"/>
      <c r="H2" s="138"/>
      <c r="I2" s="138"/>
      <c r="J2" s="138"/>
      <c r="K2" s="138"/>
      <c r="L2" s="138"/>
      <c r="M2" s="138"/>
      <c r="N2" s="138"/>
      <c r="O2" s="138"/>
      <c r="P2" s="138"/>
    </row>
    <row r="3" ht="13.5" spans="1:15">
      <c r="A3" s="139"/>
      <c r="B3" s="140"/>
      <c r="C3" s="140"/>
      <c r="D3" s="140"/>
      <c r="E3" s="140"/>
      <c r="F3" s="140"/>
      <c r="G3" s="140"/>
      <c r="H3" s="140"/>
      <c r="I3" s="154"/>
      <c r="J3" s="155"/>
      <c r="K3" s="156"/>
      <c r="L3" s="155"/>
      <c r="M3" s="155"/>
      <c r="N3" s="156" t="s">
        <v>2</v>
      </c>
      <c r="O3" s="156"/>
    </row>
    <row r="4" ht="18" customHeight="1" spans="1:16">
      <c r="A4" s="141" t="s">
        <v>696</v>
      </c>
      <c r="B4" s="141"/>
      <c r="C4" s="141"/>
      <c r="D4" s="141"/>
      <c r="E4" s="141"/>
      <c r="F4" s="141"/>
      <c r="G4" s="141"/>
      <c r="H4" s="141"/>
      <c r="I4" s="157" t="s">
        <v>697</v>
      </c>
      <c r="J4" s="157"/>
      <c r="K4" s="157"/>
      <c r="L4" s="158"/>
      <c r="M4" s="158"/>
      <c r="N4" s="158"/>
      <c r="O4" s="157"/>
      <c r="P4" s="159"/>
    </row>
    <row r="5" s="128" customFormat="1" ht="24" customHeight="1" spans="1:16">
      <c r="A5" s="142" t="s">
        <v>698</v>
      </c>
      <c r="B5" s="57" t="s">
        <v>4</v>
      </c>
      <c r="C5" s="57" t="s">
        <v>5</v>
      </c>
      <c r="D5" s="57" t="s">
        <v>6</v>
      </c>
      <c r="E5" s="57" t="s">
        <v>7</v>
      </c>
      <c r="F5" s="57"/>
      <c r="G5" s="57"/>
      <c r="H5" s="57" t="s">
        <v>8</v>
      </c>
      <c r="I5" s="57" t="s">
        <v>698</v>
      </c>
      <c r="J5" s="57" t="s">
        <v>4</v>
      </c>
      <c r="K5" s="57" t="s">
        <v>6</v>
      </c>
      <c r="L5" s="57" t="s">
        <v>6</v>
      </c>
      <c r="M5" s="157" t="s">
        <v>7</v>
      </c>
      <c r="N5" s="157"/>
      <c r="O5" s="157"/>
      <c r="P5" s="57" t="s">
        <v>8</v>
      </c>
    </row>
    <row r="6" s="129" customFormat="1" ht="12" spans="1:16">
      <c r="A6" s="142"/>
      <c r="B6" s="57"/>
      <c r="C6" s="57"/>
      <c r="D6" s="57"/>
      <c r="E6" s="57" t="s">
        <v>10</v>
      </c>
      <c r="F6" s="57" t="s">
        <v>11</v>
      </c>
      <c r="G6" s="57" t="s">
        <v>12</v>
      </c>
      <c r="H6" s="57"/>
      <c r="I6" s="57"/>
      <c r="J6" s="57"/>
      <c r="K6" s="57"/>
      <c r="L6" s="57"/>
      <c r="M6" s="57" t="s">
        <v>10</v>
      </c>
      <c r="N6" s="57" t="s">
        <v>11</v>
      </c>
      <c r="O6" s="57" t="s">
        <v>12</v>
      </c>
      <c r="P6" s="57"/>
    </row>
    <row r="7" ht="19" customHeight="1" spans="1:16">
      <c r="A7" s="143" t="s">
        <v>699</v>
      </c>
      <c r="B7" s="144"/>
      <c r="C7" s="144"/>
      <c r="D7" s="144">
        <f t="shared" ref="D7:D12" si="0">B7+C7</f>
        <v>0</v>
      </c>
      <c r="E7" s="144">
        <f>F7-G7</f>
        <v>0</v>
      </c>
      <c r="F7" s="144"/>
      <c r="G7" s="144"/>
      <c r="H7" s="144">
        <f t="shared" ref="H7:H12" si="1">D7+F7-G7</f>
        <v>0</v>
      </c>
      <c r="I7" s="72" t="s">
        <v>700</v>
      </c>
      <c r="J7" s="144">
        <f>J8+J14+J20</f>
        <v>185.04</v>
      </c>
      <c r="K7" s="160">
        <f>K8+K14+K20</f>
        <v>0</v>
      </c>
      <c r="L7" s="144">
        <f>L8+L14+L20</f>
        <v>185.04</v>
      </c>
      <c r="M7" s="144">
        <f>N7-O7</f>
        <v>0</v>
      </c>
      <c r="N7" s="144">
        <f>N8+N14+N20</f>
        <v>0</v>
      </c>
      <c r="O7" s="144">
        <f>O8+O14+O20</f>
        <v>0</v>
      </c>
      <c r="P7" s="144">
        <f>L7+M7</f>
        <v>185.04</v>
      </c>
    </row>
    <row r="8" ht="19" customHeight="1" spans="1:16">
      <c r="A8" s="143" t="s">
        <v>701</v>
      </c>
      <c r="B8" s="144"/>
      <c r="C8" s="144"/>
      <c r="D8" s="144">
        <f t="shared" si="0"/>
        <v>0</v>
      </c>
      <c r="E8" s="144">
        <f t="shared" ref="E8:E71" si="2">F8-G8</f>
        <v>0</v>
      </c>
      <c r="F8" s="144"/>
      <c r="G8" s="144"/>
      <c r="H8" s="144">
        <f t="shared" si="1"/>
        <v>0</v>
      </c>
      <c r="I8" s="72" t="s">
        <v>702</v>
      </c>
      <c r="J8" s="144">
        <f>SUM(J9:J13)</f>
        <v>135.04</v>
      </c>
      <c r="K8" s="160">
        <f>SUM(K9:K13)</f>
        <v>0</v>
      </c>
      <c r="L8" s="144">
        <f>SUM(L9:L13)</f>
        <v>135.04</v>
      </c>
      <c r="M8" s="144">
        <f t="shared" ref="M8:M71" si="3">N8-O8</f>
        <v>0</v>
      </c>
      <c r="N8" s="144">
        <f>SUM(N9:N13)</f>
        <v>0</v>
      </c>
      <c r="O8" s="144">
        <f>SUM(O9:O13)</f>
        <v>0</v>
      </c>
      <c r="P8" s="144">
        <f t="shared" ref="P8:P71" si="4">L8+M8</f>
        <v>135.04</v>
      </c>
    </row>
    <row r="9" ht="19" customHeight="1" spans="1:16">
      <c r="A9" s="143" t="s">
        <v>703</v>
      </c>
      <c r="B9" s="144"/>
      <c r="C9" s="144"/>
      <c r="D9" s="144">
        <f t="shared" si="0"/>
        <v>0</v>
      </c>
      <c r="E9" s="144">
        <f t="shared" si="2"/>
        <v>0</v>
      </c>
      <c r="F9" s="144"/>
      <c r="G9" s="144"/>
      <c r="H9" s="144">
        <f t="shared" si="1"/>
        <v>0</v>
      </c>
      <c r="I9" s="72" t="s">
        <v>704</v>
      </c>
      <c r="J9" s="144"/>
      <c r="K9" s="161"/>
      <c r="L9" s="162">
        <f>J9+K9</f>
        <v>0</v>
      </c>
      <c r="M9" s="144">
        <f t="shared" si="3"/>
        <v>0</v>
      </c>
      <c r="N9" s="162"/>
      <c r="O9" s="64"/>
      <c r="P9" s="144">
        <f t="shared" si="4"/>
        <v>0</v>
      </c>
    </row>
    <row r="10" ht="18.95" customHeight="1" spans="1:16">
      <c r="A10" s="143" t="s">
        <v>705</v>
      </c>
      <c r="B10" s="144"/>
      <c r="C10" s="144"/>
      <c r="D10" s="144">
        <f t="shared" si="0"/>
        <v>0</v>
      </c>
      <c r="E10" s="144">
        <f t="shared" si="2"/>
        <v>0</v>
      </c>
      <c r="F10" s="144"/>
      <c r="G10" s="144"/>
      <c r="H10" s="144">
        <f t="shared" si="1"/>
        <v>0</v>
      </c>
      <c r="I10" s="72" t="s">
        <v>706</v>
      </c>
      <c r="J10" s="144"/>
      <c r="K10" s="161"/>
      <c r="L10" s="162">
        <f>J10+K10</f>
        <v>0</v>
      </c>
      <c r="M10" s="144">
        <f t="shared" si="3"/>
        <v>0</v>
      </c>
      <c r="N10" s="162"/>
      <c r="O10" s="64"/>
      <c r="P10" s="144">
        <f t="shared" si="4"/>
        <v>0</v>
      </c>
    </row>
    <row r="11" ht="18.95" customHeight="1" spans="1:16">
      <c r="A11" s="143" t="s">
        <v>707</v>
      </c>
      <c r="B11" s="144">
        <f>900-500</f>
        <v>400</v>
      </c>
      <c r="C11" s="144"/>
      <c r="D11" s="144">
        <f t="shared" si="0"/>
        <v>400</v>
      </c>
      <c r="E11" s="144">
        <f t="shared" si="2"/>
        <v>0</v>
      </c>
      <c r="F11" s="144"/>
      <c r="G11" s="144"/>
      <c r="H11" s="144">
        <f t="shared" si="1"/>
        <v>400</v>
      </c>
      <c r="I11" s="72" t="s">
        <v>708</v>
      </c>
      <c r="J11" s="144"/>
      <c r="K11" s="161"/>
      <c r="L11" s="162">
        <f>J11+K11</f>
        <v>0</v>
      </c>
      <c r="M11" s="144">
        <f t="shared" si="3"/>
        <v>0</v>
      </c>
      <c r="N11" s="162"/>
      <c r="O11" s="64"/>
      <c r="P11" s="144">
        <f t="shared" si="4"/>
        <v>0</v>
      </c>
    </row>
    <row r="12" ht="18.95" customHeight="1" spans="1:16">
      <c r="A12" s="143" t="s">
        <v>709</v>
      </c>
      <c r="B12" s="144">
        <f>300-200</f>
        <v>100</v>
      </c>
      <c r="C12" s="144"/>
      <c r="D12" s="144">
        <f t="shared" si="0"/>
        <v>100</v>
      </c>
      <c r="E12" s="144">
        <f t="shared" si="2"/>
        <v>0</v>
      </c>
      <c r="F12" s="144"/>
      <c r="G12" s="144"/>
      <c r="H12" s="144">
        <f t="shared" si="1"/>
        <v>100</v>
      </c>
      <c r="I12" s="72" t="s">
        <v>710</v>
      </c>
      <c r="J12" s="144"/>
      <c r="K12" s="161"/>
      <c r="L12" s="162">
        <f>J12+K12</f>
        <v>0</v>
      </c>
      <c r="M12" s="144">
        <f t="shared" si="3"/>
        <v>0</v>
      </c>
      <c r="N12" s="162"/>
      <c r="O12" s="64"/>
      <c r="P12" s="144">
        <f t="shared" si="4"/>
        <v>0</v>
      </c>
    </row>
    <row r="13" ht="18.95" customHeight="1" spans="1:16">
      <c r="A13" s="143" t="s">
        <v>711</v>
      </c>
      <c r="B13" s="144">
        <f>SUM(B14:B18)</f>
        <v>105179.44682</v>
      </c>
      <c r="C13" s="144">
        <f>SUM(C14:C18)</f>
        <v>0</v>
      </c>
      <c r="D13" s="144">
        <f>SUM(D14:D18)</f>
        <v>105179.44682</v>
      </c>
      <c r="E13" s="144">
        <f t="shared" si="2"/>
        <v>0</v>
      </c>
      <c r="F13" s="144">
        <f>SUM(F14:F18)</f>
        <v>0</v>
      </c>
      <c r="G13" s="144">
        <f>SUM(G14:G18)</f>
        <v>0</v>
      </c>
      <c r="H13" s="144">
        <f>SUM(H14:H18)</f>
        <v>105179.44682</v>
      </c>
      <c r="I13" s="72" t="s">
        <v>712</v>
      </c>
      <c r="J13" s="144">
        <v>135.04</v>
      </c>
      <c r="K13" s="161"/>
      <c r="L13" s="162">
        <f>J13+K13</f>
        <v>135.04</v>
      </c>
      <c r="M13" s="144">
        <f t="shared" si="3"/>
        <v>0</v>
      </c>
      <c r="N13" s="162"/>
      <c r="O13" s="64"/>
      <c r="P13" s="144">
        <f t="shared" si="4"/>
        <v>135.04</v>
      </c>
    </row>
    <row r="14" ht="18.95" customHeight="1" spans="1:16">
      <c r="A14" s="145" t="s">
        <v>713</v>
      </c>
      <c r="B14" s="146">
        <f>104751-30288</f>
        <v>74463</v>
      </c>
      <c r="C14" s="146"/>
      <c r="D14" s="146">
        <f t="shared" ref="D14:D77" si="5">B14+C14</f>
        <v>74463</v>
      </c>
      <c r="E14" s="146">
        <f t="shared" si="2"/>
        <v>0</v>
      </c>
      <c r="F14" s="146"/>
      <c r="G14" s="146"/>
      <c r="H14" s="146">
        <f t="shared" ref="H14:H34" si="6">D14+F14-G14</f>
        <v>74463</v>
      </c>
      <c r="I14" s="163" t="s">
        <v>714</v>
      </c>
      <c r="J14" s="146">
        <f>SUM(J15:J19)</f>
        <v>50</v>
      </c>
      <c r="K14" s="164">
        <f>SUM(K15:K19)</f>
        <v>0</v>
      </c>
      <c r="L14" s="146">
        <f>SUM(L15:L19)</f>
        <v>50</v>
      </c>
      <c r="M14" s="146">
        <f t="shared" si="3"/>
        <v>0</v>
      </c>
      <c r="N14" s="146">
        <f>SUM(N15:N19)</f>
        <v>0</v>
      </c>
      <c r="O14" s="146">
        <f>SUM(O15:O19)</f>
        <v>0</v>
      </c>
      <c r="P14" s="146">
        <f t="shared" si="4"/>
        <v>50</v>
      </c>
    </row>
    <row r="15" ht="18.95" customHeight="1" spans="1:16">
      <c r="A15" s="147" t="s">
        <v>715</v>
      </c>
      <c r="B15" s="148"/>
      <c r="C15" s="146"/>
      <c r="D15" s="146">
        <f t="shared" si="5"/>
        <v>0</v>
      </c>
      <c r="E15" s="144">
        <f t="shared" si="2"/>
        <v>0</v>
      </c>
      <c r="F15" s="146"/>
      <c r="G15" s="146"/>
      <c r="H15" s="144">
        <f t="shared" si="6"/>
        <v>0</v>
      </c>
      <c r="I15" s="163" t="s">
        <v>716</v>
      </c>
      <c r="J15" s="144"/>
      <c r="K15" s="161"/>
      <c r="L15" s="162">
        <f>J15+K15</f>
        <v>0</v>
      </c>
      <c r="M15" s="144">
        <f t="shared" si="3"/>
        <v>0</v>
      </c>
      <c r="N15" s="162"/>
      <c r="O15" s="64"/>
      <c r="P15" s="144">
        <f t="shared" si="4"/>
        <v>0</v>
      </c>
    </row>
    <row r="16" ht="18.95" customHeight="1" spans="1:16">
      <c r="A16" s="147" t="s">
        <v>717</v>
      </c>
      <c r="B16" s="149"/>
      <c r="C16" s="149"/>
      <c r="D16" s="149">
        <f t="shared" si="5"/>
        <v>0</v>
      </c>
      <c r="E16" s="144">
        <f t="shared" si="2"/>
        <v>0</v>
      </c>
      <c r="F16" s="149"/>
      <c r="G16" s="149"/>
      <c r="H16" s="144">
        <f t="shared" si="6"/>
        <v>0</v>
      </c>
      <c r="I16" s="163" t="s">
        <v>718</v>
      </c>
      <c r="J16" s="144"/>
      <c r="K16" s="161"/>
      <c r="L16" s="162">
        <f>J16+K16</f>
        <v>0</v>
      </c>
      <c r="M16" s="144">
        <f t="shared" si="3"/>
        <v>0</v>
      </c>
      <c r="N16" s="162"/>
      <c r="O16" s="64"/>
      <c r="P16" s="144">
        <f t="shared" si="4"/>
        <v>0</v>
      </c>
    </row>
    <row r="17" ht="18.95" customHeight="1" spans="1:16">
      <c r="A17" s="147" t="s">
        <v>719</v>
      </c>
      <c r="B17" s="149"/>
      <c r="C17" s="149"/>
      <c r="D17" s="149">
        <f t="shared" si="5"/>
        <v>0</v>
      </c>
      <c r="E17" s="144">
        <f t="shared" si="2"/>
        <v>0</v>
      </c>
      <c r="F17" s="149"/>
      <c r="G17" s="149"/>
      <c r="H17" s="144">
        <f t="shared" si="6"/>
        <v>0</v>
      </c>
      <c r="I17" s="163" t="s">
        <v>720</v>
      </c>
      <c r="J17" s="144"/>
      <c r="K17" s="161"/>
      <c r="L17" s="162">
        <f>J17+K17</f>
        <v>0</v>
      </c>
      <c r="M17" s="144">
        <f t="shared" si="3"/>
        <v>0</v>
      </c>
      <c r="N17" s="162"/>
      <c r="O17" s="64"/>
      <c r="P17" s="144">
        <f t="shared" si="4"/>
        <v>0</v>
      </c>
    </row>
    <row r="18" ht="18.95" customHeight="1" spans="1:16">
      <c r="A18" s="147" t="s">
        <v>721</v>
      </c>
      <c r="B18" s="149">
        <f>37573.6+89.85+97.25+99-18207.91+0.00272+377.5+256+10+80+113.97+147.1108+14.6333+30+1009.01+49.53+330+1300+5400+1646.9+200+100</f>
        <v>30716.44682</v>
      </c>
      <c r="C18" s="149"/>
      <c r="D18" s="149">
        <f t="shared" si="5"/>
        <v>30716.44682</v>
      </c>
      <c r="E18" s="144">
        <f t="shared" si="2"/>
        <v>0</v>
      </c>
      <c r="F18" s="149"/>
      <c r="G18" s="149"/>
      <c r="H18" s="144">
        <f t="shared" si="6"/>
        <v>30716.44682</v>
      </c>
      <c r="I18" s="163" t="s">
        <v>722</v>
      </c>
      <c r="J18" s="144"/>
      <c r="K18" s="161"/>
      <c r="L18" s="162">
        <f>J18+K18</f>
        <v>0</v>
      </c>
      <c r="M18" s="144">
        <f t="shared" si="3"/>
        <v>0</v>
      </c>
      <c r="N18" s="162"/>
      <c r="O18" s="64"/>
      <c r="P18" s="144">
        <f t="shared" si="4"/>
        <v>0</v>
      </c>
    </row>
    <row r="19" ht="18.95" customHeight="1" spans="1:16">
      <c r="A19" s="147" t="s">
        <v>723</v>
      </c>
      <c r="B19" s="149"/>
      <c r="C19" s="149"/>
      <c r="D19" s="149">
        <f t="shared" si="5"/>
        <v>0</v>
      </c>
      <c r="E19" s="144">
        <f t="shared" si="2"/>
        <v>0</v>
      </c>
      <c r="F19" s="149"/>
      <c r="G19" s="149"/>
      <c r="H19" s="144">
        <f t="shared" si="6"/>
        <v>0</v>
      </c>
      <c r="I19" s="163" t="s">
        <v>724</v>
      </c>
      <c r="J19" s="144">
        <v>50</v>
      </c>
      <c r="K19" s="161"/>
      <c r="L19" s="162">
        <f>J19+K19</f>
        <v>50</v>
      </c>
      <c r="M19" s="144">
        <f t="shared" si="3"/>
        <v>0</v>
      </c>
      <c r="N19" s="162"/>
      <c r="O19" s="64"/>
      <c r="P19" s="144">
        <f t="shared" si="4"/>
        <v>50</v>
      </c>
    </row>
    <row r="20" ht="30" customHeight="1" spans="1:16">
      <c r="A20" s="147" t="s">
        <v>725</v>
      </c>
      <c r="B20" s="149">
        <f>SUM(B21:B22)</f>
        <v>400</v>
      </c>
      <c r="C20" s="149"/>
      <c r="D20" s="149">
        <f t="shared" si="5"/>
        <v>400</v>
      </c>
      <c r="E20" s="144">
        <f t="shared" si="2"/>
        <v>0</v>
      </c>
      <c r="F20" s="149"/>
      <c r="G20" s="149"/>
      <c r="H20" s="144">
        <f t="shared" si="6"/>
        <v>400</v>
      </c>
      <c r="I20" s="163" t="s">
        <v>726</v>
      </c>
      <c r="J20" s="144">
        <f>SUM(J21:J22)</f>
        <v>0</v>
      </c>
      <c r="K20" s="160">
        <f>SUM(K21:K22)</f>
        <v>0</v>
      </c>
      <c r="L20" s="144">
        <f>SUM(L21:L22)</f>
        <v>0</v>
      </c>
      <c r="M20" s="144">
        <f t="shared" si="3"/>
        <v>0</v>
      </c>
      <c r="N20" s="144">
        <f>SUM(N21:N22)</f>
        <v>0</v>
      </c>
      <c r="O20" s="144">
        <f>SUM(O21:O22)</f>
        <v>0</v>
      </c>
      <c r="P20" s="144">
        <f t="shared" si="4"/>
        <v>0</v>
      </c>
    </row>
    <row r="21" ht="20" customHeight="1" spans="1:16">
      <c r="A21" s="147" t="s">
        <v>727</v>
      </c>
      <c r="B21" s="149">
        <v>100</v>
      </c>
      <c r="C21" s="149"/>
      <c r="D21" s="149">
        <f t="shared" si="5"/>
        <v>100</v>
      </c>
      <c r="E21" s="144">
        <f t="shared" si="2"/>
        <v>0</v>
      </c>
      <c r="F21" s="149"/>
      <c r="G21" s="149"/>
      <c r="H21" s="144">
        <f t="shared" si="6"/>
        <v>100</v>
      </c>
      <c r="I21" s="163" t="s">
        <v>728</v>
      </c>
      <c r="J21" s="144"/>
      <c r="K21" s="161"/>
      <c r="L21" s="162">
        <f>J21+K21</f>
        <v>0</v>
      </c>
      <c r="M21" s="144">
        <f t="shared" si="3"/>
        <v>0</v>
      </c>
      <c r="N21" s="162"/>
      <c r="O21" s="64"/>
      <c r="P21" s="144">
        <f t="shared" si="4"/>
        <v>0</v>
      </c>
    </row>
    <row r="22" ht="29.1" customHeight="1" spans="1:16">
      <c r="A22" s="147" t="s">
        <v>729</v>
      </c>
      <c r="B22" s="149">
        <v>300</v>
      </c>
      <c r="C22" s="149"/>
      <c r="D22" s="149">
        <f t="shared" si="5"/>
        <v>300</v>
      </c>
      <c r="E22" s="144">
        <f t="shared" si="2"/>
        <v>0</v>
      </c>
      <c r="F22" s="149"/>
      <c r="G22" s="149"/>
      <c r="H22" s="144">
        <f t="shared" si="6"/>
        <v>300</v>
      </c>
      <c r="I22" s="163" t="s">
        <v>730</v>
      </c>
      <c r="J22" s="144"/>
      <c r="K22" s="161"/>
      <c r="L22" s="162">
        <f>J22+K22</f>
        <v>0</v>
      </c>
      <c r="M22" s="144">
        <f t="shared" si="3"/>
        <v>0</v>
      </c>
      <c r="N22" s="162"/>
      <c r="O22" s="64"/>
      <c r="P22" s="144">
        <f t="shared" si="4"/>
        <v>0</v>
      </c>
    </row>
    <row r="23" ht="18.95" customHeight="1" spans="1:16">
      <c r="A23" s="147" t="s">
        <v>731</v>
      </c>
      <c r="B23" s="149">
        <v>4000</v>
      </c>
      <c r="C23" s="149"/>
      <c r="D23" s="149">
        <f t="shared" si="5"/>
        <v>4000</v>
      </c>
      <c r="E23" s="144">
        <f t="shared" si="2"/>
        <v>0</v>
      </c>
      <c r="F23" s="149"/>
      <c r="G23" s="149"/>
      <c r="H23" s="144">
        <f t="shared" si="6"/>
        <v>4000</v>
      </c>
      <c r="I23" s="163" t="s">
        <v>732</v>
      </c>
      <c r="J23" s="144">
        <f>J24+J28+J32</f>
        <v>3749.8825</v>
      </c>
      <c r="K23" s="160">
        <f>K24+K28+K32</f>
        <v>0</v>
      </c>
      <c r="L23" s="144">
        <f>L24+L28+L32</f>
        <v>3749.8825</v>
      </c>
      <c r="M23" s="144">
        <f t="shared" si="3"/>
        <v>0</v>
      </c>
      <c r="N23" s="144">
        <f>N24+N28+N32</f>
        <v>0</v>
      </c>
      <c r="O23" s="144">
        <f>O24+O28+O32</f>
        <v>0</v>
      </c>
      <c r="P23" s="144">
        <f t="shared" si="4"/>
        <v>3749.8825</v>
      </c>
    </row>
    <row r="24" ht="24.95" customHeight="1" spans="1:16">
      <c r="A24" s="147" t="s">
        <v>733</v>
      </c>
      <c r="B24" s="149"/>
      <c r="C24" s="149"/>
      <c r="D24" s="149">
        <f t="shared" si="5"/>
        <v>0</v>
      </c>
      <c r="E24" s="144">
        <f t="shared" si="2"/>
        <v>0</v>
      </c>
      <c r="F24" s="149"/>
      <c r="G24" s="149"/>
      <c r="H24" s="144">
        <f t="shared" si="6"/>
        <v>0</v>
      </c>
      <c r="I24" s="163" t="s">
        <v>734</v>
      </c>
      <c r="J24" s="144">
        <f>SUM(J25:J27)</f>
        <v>3176.9964</v>
      </c>
      <c r="K24" s="160">
        <f>SUM(K25:K27)</f>
        <v>0</v>
      </c>
      <c r="L24" s="144">
        <f>SUM(L25:L27)</f>
        <v>3176.9964</v>
      </c>
      <c r="M24" s="144">
        <f t="shared" si="3"/>
        <v>0</v>
      </c>
      <c r="N24" s="144">
        <f>SUM(N25:N27)</f>
        <v>0</v>
      </c>
      <c r="O24" s="144">
        <f>SUM(O25:O27)</f>
        <v>0</v>
      </c>
      <c r="P24" s="144">
        <f t="shared" si="4"/>
        <v>3176.9964</v>
      </c>
    </row>
    <row r="25" ht="18.95" customHeight="1" spans="1:16">
      <c r="A25" s="147" t="s">
        <v>735</v>
      </c>
      <c r="B25" s="149"/>
      <c r="C25" s="149"/>
      <c r="D25" s="149">
        <f t="shared" si="5"/>
        <v>0</v>
      </c>
      <c r="E25" s="144">
        <f t="shared" si="2"/>
        <v>0</v>
      </c>
      <c r="F25" s="149"/>
      <c r="G25" s="149"/>
      <c r="H25" s="144">
        <f t="shared" si="6"/>
        <v>0</v>
      </c>
      <c r="I25" s="163" t="s">
        <v>736</v>
      </c>
      <c r="J25" s="144">
        <v>3174.3421</v>
      </c>
      <c r="K25" s="161"/>
      <c r="L25" s="162">
        <f>J25+K25</f>
        <v>3174.3421</v>
      </c>
      <c r="M25" s="144">
        <f t="shared" si="3"/>
        <v>0</v>
      </c>
      <c r="N25" s="162"/>
      <c r="O25" s="64"/>
      <c r="P25" s="144">
        <f t="shared" si="4"/>
        <v>3174.3421</v>
      </c>
    </row>
    <row r="26" ht="18.95" customHeight="1" spans="1:16">
      <c r="A26" s="147" t="s">
        <v>737</v>
      </c>
      <c r="B26" s="149"/>
      <c r="C26" s="149"/>
      <c r="D26" s="149">
        <f t="shared" si="5"/>
        <v>0</v>
      </c>
      <c r="E26" s="144">
        <f t="shared" si="2"/>
        <v>0</v>
      </c>
      <c r="F26" s="149"/>
      <c r="G26" s="149"/>
      <c r="H26" s="144">
        <f t="shared" si="6"/>
        <v>0</v>
      </c>
      <c r="I26" s="163" t="s">
        <v>738</v>
      </c>
      <c r="J26" s="144">
        <v>2.6543</v>
      </c>
      <c r="K26" s="161"/>
      <c r="L26" s="162">
        <f>J26+K26</f>
        <v>2.6543</v>
      </c>
      <c r="M26" s="144">
        <f t="shared" si="3"/>
        <v>0</v>
      </c>
      <c r="N26" s="162"/>
      <c r="O26" s="64"/>
      <c r="P26" s="144">
        <f t="shared" si="4"/>
        <v>2.6543</v>
      </c>
    </row>
    <row r="27" ht="18.95" customHeight="1" spans="1:16">
      <c r="A27" s="147" t="s">
        <v>739</v>
      </c>
      <c r="B27" s="149">
        <f>1200-200</f>
        <v>1000</v>
      </c>
      <c r="C27" s="149"/>
      <c r="D27" s="149">
        <f t="shared" si="5"/>
        <v>1000</v>
      </c>
      <c r="E27" s="144">
        <f t="shared" si="2"/>
        <v>0</v>
      </c>
      <c r="F27" s="149"/>
      <c r="G27" s="149"/>
      <c r="H27" s="144">
        <f t="shared" si="6"/>
        <v>1000</v>
      </c>
      <c r="I27" s="163" t="s">
        <v>740</v>
      </c>
      <c r="J27" s="144"/>
      <c r="K27" s="161"/>
      <c r="L27" s="162">
        <f>J27+K27</f>
        <v>0</v>
      </c>
      <c r="M27" s="144">
        <f t="shared" si="3"/>
        <v>0</v>
      </c>
      <c r="N27" s="162"/>
      <c r="O27" s="64"/>
      <c r="P27" s="144">
        <f t="shared" si="4"/>
        <v>0</v>
      </c>
    </row>
    <row r="28" ht="18.95" customHeight="1" spans="1:16">
      <c r="A28" s="147" t="s">
        <v>741</v>
      </c>
      <c r="B28" s="149">
        <f>SUM(B29:B33)</f>
        <v>0</v>
      </c>
      <c r="C28" s="149"/>
      <c r="D28" s="149">
        <f t="shared" si="5"/>
        <v>0</v>
      </c>
      <c r="E28" s="144">
        <f t="shared" si="2"/>
        <v>0</v>
      </c>
      <c r="F28" s="149"/>
      <c r="G28" s="149"/>
      <c r="H28" s="144">
        <f t="shared" si="6"/>
        <v>0</v>
      </c>
      <c r="I28" s="163" t="s">
        <v>742</v>
      </c>
      <c r="J28" s="144">
        <f>SUM(J29:J31)</f>
        <v>572.8861</v>
      </c>
      <c r="K28" s="160">
        <f>SUM(K29:K31)</f>
        <v>0</v>
      </c>
      <c r="L28" s="144">
        <f>SUM(L29:L31)</f>
        <v>572.8861</v>
      </c>
      <c r="M28" s="144">
        <f t="shared" si="3"/>
        <v>0</v>
      </c>
      <c r="N28" s="144">
        <f>SUM(N29:N31)</f>
        <v>0</v>
      </c>
      <c r="O28" s="144">
        <f>SUM(O29:O31)</f>
        <v>0</v>
      </c>
      <c r="P28" s="144">
        <f t="shared" si="4"/>
        <v>572.8861</v>
      </c>
    </row>
    <row r="29" ht="18.95" customHeight="1" spans="1:16">
      <c r="A29" s="147" t="s">
        <v>743</v>
      </c>
      <c r="B29" s="149"/>
      <c r="C29" s="149"/>
      <c r="D29" s="149">
        <f t="shared" si="5"/>
        <v>0</v>
      </c>
      <c r="E29" s="144">
        <f t="shared" si="2"/>
        <v>0</v>
      </c>
      <c r="F29" s="149"/>
      <c r="G29" s="149"/>
      <c r="H29" s="144">
        <f t="shared" si="6"/>
        <v>0</v>
      </c>
      <c r="I29" s="163" t="s">
        <v>736</v>
      </c>
      <c r="J29" s="144">
        <v>516.8161</v>
      </c>
      <c r="K29" s="161"/>
      <c r="L29" s="162">
        <f>J29+K29</f>
        <v>516.8161</v>
      </c>
      <c r="M29" s="144">
        <f t="shared" si="3"/>
        <v>0</v>
      </c>
      <c r="N29" s="162"/>
      <c r="O29" s="64"/>
      <c r="P29" s="144">
        <f t="shared" si="4"/>
        <v>516.8161</v>
      </c>
    </row>
    <row r="30" ht="18.95" customHeight="1" spans="1:16">
      <c r="A30" s="147" t="s">
        <v>744</v>
      </c>
      <c r="B30" s="149"/>
      <c r="C30" s="149"/>
      <c r="D30" s="149">
        <f t="shared" si="5"/>
        <v>0</v>
      </c>
      <c r="E30" s="144">
        <f t="shared" si="2"/>
        <v>0</v>
      </c>
      <c r="F30" s="149"/>
      <c r="G30" s="149"/>
      <c r="H30" s="144">
        <f t="shared" si="6"/>
        <v>0</v>
      </c>
      <c r="I30" s="163" t="s">
        <v>738</v>
      </c>
      <c r="J30" s="144">
        <v>56.07</v>
      </c>
      <c r="K30" s="161"/>
      <c r="L30" s="162">
        <f>J30+K30</f>
        <v>56.07</v>
      </c>
      <c r="M30" s="144">
        <f t="shared" si="3"/>
        <v>0</v>
      </c>
      <c r="N30" s="162"/>
      <c r="O30" s="64"/>
      <c r="P30" s="144">
        <f t="shared" si="4"/>
        <v>56.07</v>
      </c>
    </row>
    <row r="31" ht="18.95" customHeight="1" spans="1:16">
      <c r="A31" s="147" t="s">
        <v>745</v>
      </c>
      <c r="B31" s="149"/>
      <c r="C31" s="149"/>
      <c r="D31" s="149">
        <f t="shared" si="5"/>
        <v>0</v>
      </c>
      <c r="E31" s="144">
        <f t="shared" si="2"/>
        <v>0</v>
      </c>
      <c r="F31" s="149"/>
      <c r="G31" s="149"/>
      <c r="H31" s="144">
        <f t="shared" si="6"/>
        <v>0</v>
      </c>
      <c r="I31" s="163" t="s">
        <v>746</v>
      </c>
      <c r="J31" s="144"/>
      <c r="K31" s="161"/>
      <c r="L31" s="162">
        <f>J31+K31</f>
        <v>0</v>
      </c>
      <c r="M31" s="144">
        <f t="shared" si="3"/>
        <v>0</v>
      </c>
      <c r="N31" s="162"/>
      <c r="O31" s="64"/>
      <c r="P31" s="144">
        <f t="shared" si="4"/>
        <v>0</v>
      </c>
    </row>
    <row r="32" ht="30" customHeight="1" spans="1:16">
      <c r="A32" s="147" t="s">
        <v>747</v>
      </c>
      <c r="B32" s="149"/>
      <c r="C32" s="149"/>
      <c r="D32" s="149">
        <f t="shared" si="5"/>
        <v>0</v>
      </c>
      <c r="E32" s="144">
        <f t="shared" si="2"/>
        <v>0</v>
      </c>
      <c r="F32" s="149"/>
      <c r="G32" s="149"/>
      <c r="H32" s="144">
        <f t="shared" si="6"/>
        <v>0</v>
      </c>
      <c r="I32" s="163" t="s">
        <v>748</v>
      </c>
      <c r="J32" s="144">
        <f>SUM(J33:J34)</f>
        <v>0</v>
      </c>
      <c r="K32" s="160">
        <f>SUM(K33:K34)</f>
        <v>0</v>
      </c>
      <c r="L32" s="144">
        <f>SUM(L33:L34)</f>
        <v>0</v>
      </c>
      <c r="M32" s="144">
        <f t="shared" si="3"/>
        <v>0</v>
      </c>
      <c r="N32" s="144">
        <f>SUM(N33:N34)</f>
        <v>0</v>
      </c>
      <c r="O32" s="144">
        <f>SUM(O33:O34)</f>
        <v>0</v>
      </c>
      <c r="P32" s="144">
        <f t="shared" si="4"/>
        <v>0</v>
      </c>
    </row>
    <row r="33" ht="21" customHeight="1" spans="1:16">
      <c r="A33" s="147" t="s">
        <v>749</v>
      </c>
      <c r="B33" s="149"/>
      <c r="C33" s="149"/>
      <c r="D33" s="149">
        <f t="shared" si="5"/>
        <v>0</v>
      </c>
      <c r="E33" s="144">
        <f t="shared" si="2"/>
        <v>0</v>
      </c>
      <c r="F33" s="149"/>
      <c r="G33" s="149"/>
      <c r="H33" s="144">
        <f t="shared" si="6"/>
        <v>0</v>
      </c>
      <c r="I33" s="163" t="s">
        <v>738</v>
      </c>
      <c r="J33" s="144"/>
      <c r="K33" s="161"/>
      <c r="L33" s="162">
        <f>J33+K33</f>
        <v>0</v>
      </c>
      <c r="M33" s="144">
        <f t="shared" si="3"/>
        <v>0</v>
      </c>
      <c r="N33" s="162"/>
      <c r="O33" s="64"/>
      <c r="P33" s="144">
        <f t="shared" si="4"/>
        <v>0</v>
      </c>
    </row>
    <row r="34" ht="28" customHeight="1" spans="1:16">
      <c r="A34" s="147" t="s">
        <v>750</v>
      </c>
      <c r="B34" s="149"/>
      <c r="C34" s="149"/>
      <c r="D34" s="149">
        <f t="shared" si="5"/>
        <v>0</v>
      </c>
      <c r="E34" s="144">
        <f t="shared" si="2"/>
        <v>33926.278751</v>
      </c>
      <c r="F34" s="150">
        <f>33743.858751+182.42</f>
        <v>33926.278751</v>
      </c>
      <c r="G34" s="149"/>
      <c r="H34" s="144">
        <f t="shared" si="6"/>
        <v>33926.278751</v>
      </c>
      <c r="I34" s="163" t="s">
        <v>751</v>
      </c>
      <c r="J34" s="144"/>
      <c r="K34" s="161"/>
      <c r="L34" s="162">
        <f>J34+K34</f>
        <v>0</v>
      </c>
      <c r="M34" s="144">
        <f t="shared" si="3"/>
        <v>0</v>
      </c>
      <c r="N34" s="162"/>
      <c r="O34" s="64"/>
      <c r="P34" s="144">
        <f t="shared" si="4"/>
        <v>0</v>
      </c>
    </row>
    <row r="35" ht="18.95" customHeight="1" spans="1:16">
      <c r="A35" s="147" t="s">
        <v>752</v>
      </c>
      <c r="B35" s="149"/>
      <c r="C35" s="149"/>
      <c r="D35" s="149">
        <f t="shared" si="5"/>
        <v>0</v>
      </c>
      <c r="E35" s="144">
        <f t="shared" si="2"/>
        <v>0</v>
      </c>
      <c r="F35" s="149"/>
      <c r="G35" s="149"/>
      <c r="H35" s="149"/>
      <c r="I35" s="163" t="s">
        <v>753</v>
      </c>
      <c r="J35" s="144">
        <f>J36+J41</f>
        <v>0</v>
      </c>
      <c r="K35" s="160">
        <f>K36+K41</f>
        <v>0</v>
      </c>
      <c r="L35" s="144">
        <f>L36+L41</f>
        <v>0</v>
      </c>
      <c r="M35" s="144">
        <f t="shared" si="3"/>
        <v>0</v>
      </c>
      <c r="N35" s="144">
        <f>N36+N41</f>
        <v>0</v>
      </c>
      <c r="O35" s="144">
        <f>O36+O41</f>
        <v>0</v>
      </c>
      <c r="P35" s="144">
        <f t="shared" si="4"/>
        <v>0</v>
      </c>
    </row>
    <row r="36" ht="30" customHeight="1" spans="1:16">
      <c r="A36" s="147"/>
      <c r="B36" s="151"/>
      <c r="C36" s="151"/>
      <c r="D36" s="149">
        <f t="shared" si="5"/>
        <v>0</v>
      </c>
      <c r="E36" s="144">
        <f t="shared" si="2"/>
        <v>0</v>
      </c>
      <c r="F36" s="149"/>
      <c r="G36" s="149"/>
      <c r="H36" s="149"/>
      <c r="I36" s="163" t="s">
        <v>754</v>
      </c>
      <c r="J36" s="144">
        <f>SUM(J37:J40)</f>
        <v>0</v>
      </c>
      <c r="K36" s="160">
        <f>SUM(K37:K40)</f>
        <v>0</v>
      </c>
      <c r="L36" s="144">
        <f>SUM(L37:L40)</f>
        <v>0</v>
      </c>
      <c r="M36" s="144">
        <f t="shared" si="3"/>
        <v>0</v>
      </c>
      <c r="N36" s="144">
        <f>SUM(N37:N40)</f>
        <v>0</v>
      </c>
      <c r="O36" s="144">
        <f>SUM(O37:O40)</f>
        <v>0</v>
      </c>
      <c r="P36" s="144">
        <f t="shared" si="4"/>
        <v>0</v>
      </c>
    </row>
    <row r="37" ht="18.95" customHeight="1" spans="1:16">
      <c r="A37" s="147"/>
      <c r="B37" s="151"/>
      <c r="C37" s="151"/>
      <c r="D37" s="149">
        <f t="shared" si="5"/>
        <v>0</v>
      </c>
      <c r="E37" s="144">
        <f t="shared" si="2"/>
        <v>0</v>
      </c>
      <c r="F37" s="149"/>
      <c r="G37" s="149"/>
      <c r="H37" s="149"/>
      <c r="I37" s="163" t="s">
        <v>755</v>
      </c>
      <c r="J37" s="144"/>
      <c r="K37" s="161"/>
      <c r="L37" s="162">
        <f>J37+K37</f>
        <v>0</v>
      </c>
      <c r="M37" s="144">
        <f t="shared" si="3"/>
        <v>0</v>
      </c>
      <c r="N37" s="162"/>
      <c r="O37" s="64"/>
      <c r="P37" s="144">
        <f t="shared" si="4"/>
        <v>0</v>
      </c>
    </row>
    <row r="38" ht="18.95" customHeight="1" spans="1:16">
      <c r="A38" s="147"/>
      <c r="B38" s="152"/>
      <c r="C38" s="152"/>
      <c r="D38" s="149">
        <f t="shared" si="5"/>
        <v>0</v>
      </c>
      <c r="E38" s="144">
        <f t="shared" si="2"/>
        <v>0</v>
      </c>
      <c r="F38" s="149"/>
      <c r="G38" s="149"/>
      <c r="H38" s="149"/>
      <c r="I38" s="163" t="s">
        <v>756</v>
      </c>
      <c r="J38" s="144"/>
      <c r="K38" s="161"/>
      <c r="L38" s="162">
        <f>J38+K38</f>
        <v>0</v>
      </c>
      <c r="M38" s="144">
        <f t="shared" si="3"/>
        <v>0</v>
      </c>
      <c r="N38" s="162"/>
      <c r="O38" s="64"/>
      <c r="P38" s="144">
        <f t="shared" si="4"/>
        <v>0</v>
      </c>
    </row>
    <row r="39" ht="18.95" customHeight="1" spans="1:16">
      <c r="A39" s="147"/>
      <c r="B39" s="152"/>
      <c r="C39" s="152"/>
      <c r="D39" s="149">
        <f t="shared" si="5"/>
        <v>0</v>
      </c>
      <c r="E39" s="144">
        <f t="shared" si="2"/>
        <v>0</v>
      </c>
      <c r="F39" s="149"/>
      <c r="G39" s="149"/>
      <c r="H39" s="149"/>
      <c r="I39" s="163" t="s">
        <v>757</v>
      </c>
      <c r="J39" s="144"/>
      <c r="K39" s="161"/>
      <c r="L39" s="162">
        <f>J39+K39</f>
        <v>0</v>
      </c>
      <c r="M39" s="144">
        <f t="shared" si="3"/>
        <v>0</v>
      </c>
      <c r="N39" s="162"/>
      <c r="O39" s="64"/>
      <c r="P39" s="144">
        <f t="shared" si="4"/>
        <v>0</v>
      </c>
    </row>
    <row r="40" ht="18.95" customHeight="1" spans="1:16">
      <c r="A40" s="147"/>
      <c r="B40" s="152"/>
      <c r="C40" s="152"/>
      <c r="D40" s="149">
        <f t="shared" si="5"/>
        <v>0</v>
      </c>
      <c r="E40" s="144">
        <f t="shared" si="2"/>
        <v>0</v>
      </c>
      <c r="F40" s="149"/>
      <c r="G40" s="149"/>
      <c r="H40" s="149"/>
      <c r="I40" s="163" t="s">
        <v>758</v>
      </c>
      <c r="J40" s="144"/>
      <c r="K40" s="161"/>
      <c r="L40" s="162">
        <f>J40+K40</f>
        <v>0</v>
      </c>
      <c r="M40" s="144">
        <f t="shared" si="3"/>
        <v>0</v>
      </c>
      <c r="N40" s="162"/>
      <c r="O40" s="64"/>
      <c r="P40" s="144">
        <f t="shared" si="4"/>
        <v>0</v>
      </c>
    </row>
    <row r="41" ht="18.95" customHeight="1" spans="1:16">
      <c r="A41" s="147"/>
      <c r="B41" s="152"/>
      <c r="C41" s="152"/>
      <c r="D41" s="149">
        <f t="shared" si="5"/>
        <v>0</v>
      </c>
      <c r="E41" s="144">
        <f t="shared" si="2"/>
        <v>0</v>
      </c>
      <c r="F41" s="149"/>
      <c r="G41" s="149"/>
      <c r="H41" s="149"/>
      <c r="I41" s="163" t="s">
        <v>759</v>
      </c>
      <c r="J41" s="144">
        <f>SUM(J42:J45)</f>
        <v>0</v>
      </c>
      <c r="K41" s="160">
        <f>SUM(K42:K45)</f>
        <v>0</v>
      </c>
      <c r="L41" s="144">
        <f>SUM(L42:L45)</f>
        <v>0</v>
      </c>
      <c r="M41" s="144">
        <f t="shared" si="3"/>
        <v>0</v>
      </c>
      <c r="N41" s="144">
        <f>SUM(N42:N45)</f>
        <v>0</v>
      </c>
      <c r="O41" s="144">
        <f>SUM(O42:O45)</f>
        <v>0</v>
      </c>
      <c r="P41" s="144">
        <f t="shared" si="4"/>
        <v>0</v>
      </c>
    </row>
    <row r="42" ht="18.95" customHeight="1" spans="1:16">
      <c r="A42" s="147"/>
      <c r="B42" s="152"/>
      <c r="C42" s="152"/>
      <c r="D42" s="149">
        <f t="shared" si="5"/>
        <v>0</v>
      </c>
      <c r="E42" s="144">
        <f t="shared" si="2"/>
        <v>0</v>
      </c>
      <c r="F42" s="149"/>
      <c r="G42" s="149"/>
      <c r="H42" s="149"/>
      <c r="I42" s="163" t="s">
        <v>760</v>
      </c>
      <c r="J42" s="144"/>
      <c r="K42" s="161"/>
      <c r="L42" s="162">
        <f>J42+K42</f>
        <v>0</v>
      </c>
      <c r="M42" s="144">
        <f t="shared" si="3"/>
        <v>0</v>
      </c>
      <c r="N42" s="162"/>
      <c r="O42" s="64"/>
      <c r="P42" s="144">
        <f t="shared" si="4"/>
        <v>0</v>
      </c>
    </row>
    <row r="43" ht="18.95" customHeight="1" spans="1:16">
      <c r="A43" s="147"/>
      <c r="B43" s="152"/>
      <c r="C43" s="152"/>
      <c r="D43" s="149">
        <f t="shared" si="5"/>
        <v>0</v>
      </c>
      <c r="E43" s="144">
        <f t="shared" si="2"/>
        <v>0</v>
      </c>
      <c r="F43" s="149"/>
      <c r="G43" s="149"/>
      <c r="H43" s="149"/>
      <c r="I43" s="163" t="s">
        <v>761</v>
      </c>
      <c r="J43" s="144"/>
      <c r="K43" s="161"/>
      <c r="L43" s="162">
        <f>J43+K43</f>
        <v>0</v>
      </c>
      <c r="M43" s="144">
        <f t="shared" si="3"/>
        <v>0</v>
      </c>
      <c r="N43" s="162"/>
      <c r="O43" s="64"/>
      <c r="P43" s="144">
        <f t="shared" si="4"/>
        <v>0</v>
      </c>
    </row>
    <row r="44" ht="18.95" customHeight="1" spans="1:16">
      <c r="A44" s="147"/>
      <c r="B44" s="152"/>
      <c r="C44" s="152"/>
      <c r="D44" s="149">
        <f t="shared" si="5"/>
        <v>0</v>
      </c>
      <c r="E44" s="144">
        <f t="shared" si="2"/>
        <v>0</v>
      </c>
      <c r="F44" s="149"/>
      <c r="G44" s="149"/>
      <c r="H44" s="149"/>
      <c r="I44" s="163" t="s">
        <v>762</v>
      </c>
      <c r="J44" s="144"/>
      <c r="K44" s="161"/>
      <c r="L44" s="162">
        <f>J44+K44</f>
        <v>0</v>
      </c>
      <c r="M44" s="144">
        <f t="shared" si="3"/>
        <v>0</v>
      </c>
      <c r="N44" s="162"/>
      <c r="O44" s="64"/>
      <c r="P44" s="144">
        <f t="shared" si="4"/>
        <v>0</v>
      </c>
    </row>
    <row r="45" ht="18.95" customHeight="1" spans="1:16">
      <c r="A45" s="147"/>
      <c r="B45" s="152"/>
      <c r="C45" s="152"/>
      <c r="D45" s="149">
        <f t="shared" si="5"/>
        <v>0</v>
      </c>
      <c r="E45" s="144">
        <f t="shared" si="2"/>
        <v>0</v>
      </c>
      <c r="F45" s="149"/>
      <c r="G45" s="149"/>
      <c r="H45" s="149"/>
      <c r="I45" s="163" t="s">
        <v>763</v>
      </c>
      <c r="J45" s="144"/>
      <c r="K45" s="161"/>
      <c r="L45" s="162">
        <f>J45+K45</f>
        <v>0</v>
      </c>
      <c r="M45" s="144">
        <f t="shared" si="3"/>
        <v>0</v>
      </c>
      <c r="N45" s="162"/>
      <c r="O45" s="64"/>
      <c r="P45" s="144">
        <f t="shared" si="4"/>
        <v>0</v>
      </c>
    </row>
    <row r="46" ht="18.95" customHeight="1" spans="1:16">
      <c r="A46" s="147"/>
      <c r="B46" s="152"/>
      <c r="C46" s="152"/>
      <c r="D46" s="149">
        <f t="shared" si="5"/>
        <v>0</v>
      </c>
      <c r="E46" s="144">
        <f t="shared" si="2"/>
        <v>0</v>
      </c>
      <c r="F46" s="149"/>
      <c r="G46" s="149"/>
      <c r="H46" s="149"/>
      <c r="I46" s="163" t="s">
        <v>764</v>
      </c>
      <c r="J46" s="144">
        <f>J47+J60+J64+J65+J71+J75+J79+J83+J89+J92</f>
        <v>123865.83874</v>
      </c>
      <c r="K46" s="160">
        <f>K47+K60+K64+K65+K71+K75+K79+K83+K89+K92</f>
        <v>0</v>
      </c>
      <c r="L46" s="144">
        <f>L47+L60+L64+L65+L71+L75+L79+L83+L89+L92</f>
        <v>123865.83874</v>
      </c>
      <c r="M46" s="144">
        <f t="shared" si="3"/>
        <v>12646.651151</v>
      </c>
      <c r="N46" s="144">
        <f>N47+N60+N64+N65+N71+N75+N79+N83+N89+N92</f>
        <v>41065.40028</v>
      </c>
      <c r="O46" s="144">
        <f>O47+O60+O64+O65+O71+O75+O79+O83+O89+O92</f>
        <v>28418.749129</v>
      </c>
      <c r="P46" s="144">
        <f t="shared" si="4"/>
        <v>136512.489891</v>
      </c>
    </row>
    <row r="47" ht="18.95" customHeight="1" spans="1:16">
      <c r="A47" s="147"/>
      <c r="B47" s="152"/>
      <c r="C47" s="152"/>
      <c r="D47" s="149">
        <f t="shared" si="5"/>
        <v>0</v>
      </c>
      <c r="E47" s="144">
        <f t="shared" si="2"/>
        <v>0</v>
      </c>
      <c r="F47" s="149"/>
      <c r="G47" s="149"/>
      <c r="H47" s="149"/>
      <c r="I47" s="163" t="s">
        <v>765</v>
      </c>
      <c r="J47" s="144">
        <f>SUM(J48:J59)</f>
        <v>118971.03864</v>
      </c>
      <c r="K47" s="160">
        <f>SUM(K48:K59)</f>
        <v>0</v>
      </c>
      <c r="L47" s="144">
        <f>SUM(L48:L59)</f>
        <v>118971.03864</v>
      </c>
      <c r="M47" s="144">
        <f t="shared" si="3"/>
        <v>13996.312451</v>
      </c>
      <c r="N47" s="144">
        <f>SUM(N48:N59)</f>
        <v>41065.40028</v>
      </c>
      <c r="O47" s="144">
        <f>SUM(O48:O59)</f>
        <v>27069.087829</v>
      </c>
      <c r="P47" s="144">
        <f t="shared" si="4"/>
        <v>132967.351091</v>
      </c>
    </row>
    <row r="48" ht="18.95" customHeight="1" spans="1:16">
      <c r="A48" s="147"/>
      <c r="B48" s="152"/>
      <c r="C48" s="152"/>
      <c r="D48" s="149">
        <f t="shared" si="5"/>
        <v>0</v>
      </c>
      <c r="E48" s="144">
        <f t="shared" si="2"/>
        <v>0</v>
      </c>
      <c r="F48" s="149"/>
      <c r="G48" s="149"/>
      <c r="H48" s="149"/>
      <c r="I48" s="163" t="s">
        <v>766</v>
      </c>
      <c r="J48" s="144">
        <f>21379.1156-10495.909+226+95.59</f>
        <v>11204.7966</v>
      </c>
      <c r="K48" s="161"/>
      <c r="L48" s="162">
        <f t="shared" ref="L48:L59" si="7">J48+K48</f>
        <v>11204.7966</v>
      </c>
      <c r="M48" s="144">
        <f t="shared" si="3"/>
        <v>8285.436837</v>
      </c>
      <c r="N48" s="162">
        <f>16717.413437+394.745-200.01</f>
        <v>16912.148437</v>
      </c>
      <c r="O48" s="64">
        <f>8555.5385+71.1731</f>
        <v>8626.7116</v>
      </c>
      <c r="P48" s="144">
        <f t="shared" si="4"/>
        <v>19490.233437</v>
      </c>
    </row>
    <row r="49" ht="30" customHeight="1" spans="1:16">
      <c r="A49" s="147"/>
      <c r="B49" s="152"/>
      <c r="C49" s="152"/>
      <c r="D49" s="149">
        <f t="shared" si="5"/>
        <v>0</v>
      </c>
      <c r="E49" s="144">
        <f t="shared" si="2"/>
        <v>0</v>
      </c>
      <c r="F49" s="149"/>
      <c r="G49" s="149"/>
      <c r="H49" s="149"/>
      <c r="I49" s="163" t="s">
        <v>767</v>
      </c>
      <c r="J49" s="144"/>
      <c r="K49" s="161"/>
      <c r="L49" s="162">
        <f t="shared" si="7"/>
        <v>0</v>
      </c>
      <c r="M49" s="144">
        <f t="shared" si="3"/>
        <v>481.6598</v>
      </c>
      <c r="N49" s="162">
        <v>481.6598</v>
      </c>
      <c r="O49" s="64"/>
      <c r="P49" s="144">
        <f t="shared" si="4"/>
        <v>481.6598</v>
      </c>
    </row>
    <row r="50" ht="18.95" customHeight="1" spans="1:16">
      <c r="A50" s="147"/>
      <c r="B50" s="152"/>
      <c r="C50" s="152"/>
      <c r="D50" s="149">
        <f t="shared" si="5"/>
        <v>0</v>
      </c>
      <c r="E50" s="144">
        <f t="shared" si="2"/>
        <v>0</v>
      </c>
      <c r="F50" s="149"/>
      <c r="G50" s="149"/>
      <c r="H50" s="149"/>
      <c r="I50" s="163" t="s">
        <v>768</v>
      </c>
      <c r="J50" s="144">
        <f>23684.3362-4200+147.1108+949.01+1000+1645.4</f>
        <v>23225.857</v>
      </c>
      <c r="K50" s="161"/>
      <c r="L50" s="162">
        <f t="shared" si="7"/>
        <v>23225.857</v>
      </c>
      <c r="M50" s="144">
        <f t="shared" si="3"/>
        <v>-4261.0161</v>
      </c>
      <c r="N50" s="162">
        <f>4551.185501+77.7408+1012.7101</f>
        <v>5641.636401</v>
      </c>
      <c r="O50" s="64">
        <f>3550.487701+6352.1648</f>
        <v>9902.652501</v>
      </c>
      <c r="P50" s="144">
        <f t="shared" si="4"/>
        <v>18964.8409</v>
      </c>
    </row>
    <row r="51" ht="18.95" customHeight="1" spans="1:16">
      <c r="A51" s="147"/>
      <c r="B51" s="152"/>
      <c r="C51" s="152"/>
      <c r="D51" s="149">
        <f t="shared" si="5"/>
        <v>0</v>
      </c>
      <c r="E51" s="144">
        <f t="shared" si="2"/>
        <v>0</v>
      </c>
      <c r="F51" s="149"/>
      <c r="G51" s="149"/>
      <c r="H51" s="149"/>
      <c r="I51" s="163" t="s">
        <v>769</v>
      </c>
      <c r="J51" s="144">
        <f>17031.972-25-5800+14.6333+100</f>
        <v>11321.6053</v>
      </c>
      <c r="K51" s="161"/>
      <c r="L51" s="162">
        <f t="shared" si="7"/>
        <v>11321.6053</v>
      </c>
      <c r="M51" s="144">
        <f t="shared" si="3"/>
        <v>466.890539</v>
      </c>
      <c r="N51" s="162">
        <f>2467.596267+1292.4094+56</f>
        <v>3816.005667</v>
      </c>
      <c r="O51" s="64">
        <f>2784.481928+564.6332</f>
        <v>3349.115128</v>
      </c>
      <c r="P51" s="144">
        <f t="shared" si="4"/>
        <v>11788.495839</v>
      </c>
    </row>
    <row r="52" ht="18.95" customHeight="1" spans="1:16">
      <c r="A52" s="147"/>
      <c r="B52" s="152"/>
      <c r="C52" s="152"/>
      <c r="D52" s="149">
        <f t="shared" si="5"/>
        <v>0</v>
      </c>
      <c r="E52" s="144">
        <f t="shared" si="2"/>
        <v>0</v>
      </c>
      <c r="F52" s="149"/>
      <c r="G52" s="149"/>
      <c r="H52" s="149"/>
      <c r="I52" s="163" t="s">
        <v>770</v>
      </c>
      <c r="J52" s="144">
        <f>1720-500</f>
        <v>1220</v>
      </c>
      <c r="K52" s="161"/>
      <c r="L52" s="162">
        <f t="shared" si="7"/>
        <v>1220</v>
      </c>
      <c r="M52" s="144">
        <f t="shared" si="3"/>
        <v>48.1</v>
      </c>
      <c r="N52" s="162">
        <v>548.1</v>
      </c>
      <c r="O52" s="64">
        <v>500</v>
      </c>
      <c r="P52" s="144">
        <f t="shared" si="4"/>
        <v>1268.1</v>
      </c>
    </row>
    <row r="53" ht="18.95" customHeight="1" spans="1:16">
      <c r="A53" s="147"/>
      <c r="B53" s="152"/>
      <c r="C53" s="152"/>
      <c r="D53" s="149">
        <f t="shared" si="5"/>
        <v>0</v>
      </c>
      <c r="E53" s="144">
        <f t="shared" si="2"/>
        <v>0</v>
      </c>
      <c r="F53" s="149"/>
      <c r="G53" s="149"/>
      <c r="H53" s="149"/>
      <c r="I53" s="163" t="s">
        <v>771</v>
      </c>
      <c r="J53" s="144">
        <v>1133.8134</v>
      </c>
      <c r="K53" s="161"/>
      <c r="L53" s="162">
        <f t="shared" si="7"/>
        <v>1133.8134</v>
      </c>
      <c r="M53" s="144">
        <f t="shared" si="3"/>
        <v>476.700385</v>
      </c>
      <c r="N53" s="162">
        <f>398.713885+77.9865</f>
        <v>476.700385</v>
      </c>
      <c r="O53" s="64"/>
      <c r="P53" s="144">
        <f t="shared" si="4"/>
        <v>1610.513785</v>
      </c>
    </row>
    <row r="54" ht="18.95" customHeight="1" spans="1:16">
      <c r="A54" s="147"/>
      <c r="B54" s="152"/>
      <c r="C54" s="152"/>
      <c r="D54" s="149">
        <f t="shared" si="5"/>
        <v>0</v>
      </c>
      <c r="E54" s="144">
        <f t="shared" si="2"/>
        <v>0</v>
      </c>
      <c r="F54" s="149"/>
      <c r="G54" s="149"/>
      <c r="H54" s="149"/>
      <c r="I54" s="163" t="s">
        <v>772</v>
      </c>
      <c r="J54" s="144"/>
      <c r="K54" s="161"/>
      <c r="L54" s="162">
        <f t="shared" si="7"/>
        <v>0</v>
      </c>
      <c r="M54" s="144">
        <f t="shared" si="3"/>
        <v>0</v>
      </c>
      <c r="N54" s="162"/>
      <c r="O54" s="64"/>
      <c r="P54" s="144">
        <f t="shared" si="4"/>
        <v>0</v>
      </c>
    </row>
    <row r="55" ht="18.95" customHeight="1" spans="1:16">
      <c r="A55" s="147"/>
      <c r="B55" s="152"/>
      <c r="C55" s="152"/>
      <c r="D55" s="149">
        <f t="shared" si="5"/>
        <v>0</v>
      </c>
      <c r="E55" s="144">
        <f t="shared" si="2"/>
        <v>0</v>
      </c>
      <c r="F55" s="149"/>
      <c r="G55" s="149"/>
      <c r="H55" s="149"/>
      <c r="I55" s="163" t="s">
        <v>773</v>
      </c>
      <c r="J55" s="144"/>
      <c r="K55" s="161"/>
      <c r="L55" s="162">
        <f t="shared" si="7"/>
        <v>0</v>
      </c>
      <c r="M55" s="144">
        <f t="shared" si="3"/>
        <v>0</v>
      </c>
      <c r="N55" s="162"/>
      <c r="O55" s="64"/>
      <c r="P55" s="144">
        <f t="shared" si="4"/>
        <v>0</v>
      </c>
    </row>
    <row r="56" ht="18.95" customHeight="1" spans="1:16">
      <c r="A56" s="147"/>
      <c r="B56" s="152"/>
      <c r="C56" s="152"/>
      <c r="D56" s="149">
        <f t="shared" si="5"/>
        <v>0</v>
      </c>
      <c r="E56" s="144">
        <f t="shared" si="2"/>
        <v>0</v>
      </c>
      <c r="F56" s="149"/>
      <c r="G56" s="149"/>
      <c r="H56" s="149"/>
      <c r="I56" s="163" t="s">
        <v>774</v>
      </c>
      <c r="J56" s="144"/>
      <c r="K56" s="161"/>
      <c r="L56" s="162">
        <f t="shared" si="7"/>
        <v>0</v>
      </c>
      <c r="M56" s="144">
        <f t="shared" si="3"/>
        <v>0</v>
      </c>
      <c r="N56" s="162"/>
      <c r="O56" s="64"/>
      <c r="P56" s="144">
        <f t="shared" si="4"/>
        <v>0</v>
      </c>
    </row>
    <row r="57" ht="18.95" customHeight="1" spans="1:16">
      <c r="A57" s="147"/>
      <c r="B57" s="152"/>
      <c r="C57" s="152"/>
      <c r="D57" s="149">
        <f t="shared" si="5"/>
        <v>0</v>
      </c>
      <c r="E57" s="144">
        <f t="shared" si="2"/>
        <v>0</v>
      </c>
      <c r="F57" s="149"/>
      <c r="G57" s="149"/>
      <c r="H57" s="149"/>
      <c r="I57" s="163" t="s">
        <v>775</v>
      </c>
      <c r="J57" s="144"/>
      <c r="K57" s="161"/>
      <c r="L57" s="162">
        <f t="shared" si="7"/>
        <v>0</v>
      </c>
      <c r="M57" s="144">
        <f t="shared" si="3"/>
        <v>0</v>
      </c>
      <c r="N57" s="162"/>
      <c r="O57" s="64"/>
      <c r="P57" s="144">
        <f t="shared" si="4"/>
        <v>0</v>
      </c>
    </row>
    <row r="58" ht="18.95" customHeight="1" spans="1:16">
      <c r="A58" s="147"/>
      <c r="B58" s="152"/>
      <c r="C58" s="152"/>
      <c r="D58" s="149">
        <f t="shared" si="5"/>
        <v>0</v>
      </c>
      <c r="E58" s="144">
        <f t="shared" si="2"/>
        <v>0</v>
      </c>
      <c r="F58" s="149"/>
      <c r="G58" s="149"/>
      <c r="H58" s="149"/>
      <c r="I58" s="163" t="s">
        <v>776</v>
      </c>
      <c r="J58" s="144"/>
      <c r="K58" s="161"/>
      <c r="L58" s="162">
        <f t="shared" si="7"/>
        <v>0</v>
      </c>
      <c r="M58" s="144">
        <f t="shared" si="3"/>
        <v>0</v>
      </c>
      <c r="N58" s="162"/>
      <c r="O58" s="64"/>
      <c r="P58" s="144">
        <f t="shared" si="4"/>
        <v>0</v>
      </c>
    </row>
    <row r="59" ht="18.95" customHeight="1" spans="1:16">
      <c r="A59" s="147"/>
      <c r="B59" s="152"/>
      <c r="C59" s="152"/>
      <c r="D59" s="149">
        <f t="shared" si="5"/>
        <v>0</v>
      </c>
      <c r="E59" s="144">
        <f t="shared" si="2"/>
        <v>0</v>
      </c>
      <c r="F59" s="149"/>
      <c r="G59" s="149"/>
      <c r="H59" s="149"/>
      <c r="I59" s="163" t="s">
        <v>777</v>
      </c>
      <c r="J59" s="144">
        <f>87795.37814+2402.1331-104.0549+89.85+97.25+99-20820+197.5+30+10+80+18.38+30+60+49.53+330+300+200</f>
        <v>70864.96634</v>
      </c>
      <c r="K59" s="161"/>
      <c r="L59" s="162">
        <f t="shared" si="7"/>
        <v>70864.96634</v>
      </c>
      <c r="M59" s="144">
        <f t="shared" si="3"/>
        <v>8498.54099</v>
      </c>
      <c r="N59" s="165">
        <f>12925.356301+2.743289+166-97.37+10+182.42</f>
        <v>13189.14959</v>
      </c>
      <c r="O59" s="64">
        <f>1000+3690.6086</f>
        <v>4690.6086</v>
      </c>
      <c r="P59" s="144">
        <f t="shared" si="4"/>
        <v>79363.50733</v>
      </c>
    </row>
    <row r="60" ht="18.95" customHeight="1" spans="1:16">
      <c r="A60" s="147"/>
      <c r="B60" s="152"/>
      <c r="C60" s="152"/>
      <c r="D60" s="149">
        <f t="shared" si="5"/>
        <v>0</v>
      </c>
      <c r="E60" s="144">
        <f t="shared" si="2"/>
        <v>0</v>
      </c>
      <c r="F60" s="149"/>
      <c r="G60" s="149"/>
      <c r="H60" s="149"/>
      <c r="I60" s="163" t="s">
        <v>778</v>
      </c>
      <c r="J60" s="144">
        <f>SUM(J61:J63)</f>
        <v>400</v>
      </c>
      <c r="K60" s="160">
        <f>SUM(K61:K63)</f>
        <v>0</v>
      </c>
      <c r="L60" s="144">
        <f>SUM(L61:L63)</f>
        <v>400</v>
      </c>
      <c r="M60" s="144">
        <f t="shared" si="3"/>
        <v>-400</v>
      </c>
      <c r="N60" s="144">
        <f>SUM(N61:N63)</f>
        <v>0</v>
      </c>
      <c r="O60" s="144">
        <f>SUM(O61:O63)</f>
        <v>400</v>
      </c>
      <c r="P60" s="144">
        <f t="shared" si="4"/>
        <v>0</v>
      </c>
    </row>
    <row r="61" ht="18.95" customHeight="1" spans="1:16">
      <c r="A61" s="147"/>
      <c r="B61" s="152"/>
      <c r="C61" s="152"/>
      <c r="D61" s="149">
        <f t="shared" si="5"/>
        <v>0</v>
      </c>
      <c r="E61" s="144">
        <f t="shared" si="2"/>
        <v>0</v>
      </c>
      <c r="F61" s="149"/>
      <c r="G61" s="149"/>
      <c r="H61" s="149"/>
      <c r="I61" s="163" t="s">
        <v>766</v>
      </c>
      <c r="J61" s="144"/>
      <c r="K61" s="161"/>
      <c r="L61" s="162">
        <f>J61+K61</f>
        <v>0</v>
      </c>
      <c r="M61" s="144">
        <f t="shared" si="3"/>
        <v>0</v>
      </c>
      <c r="N61" s="162"/>
      <c r="O61" s="64"/>
      <c r="P61" s="144">
        <f t="shared" si="4"/>
        <v>0</v>
      </c>
    </row>
    <row r="62" ht="27" customHeight="1" spans="1:16">
      <c r="A62" s="147"/>
      <c r="B62" s="152"/>
      <c r="C62" s="152"/>
      <c r="D62" s="149">
        <f t="shared" si="5"/>
        <v>0</v>
      </c>
      <c r="E62" s="144">
        <f t="shared" si="2"/>
        <v>0</v>
      </c>
      <c r="F62" s="149"/>
      <c r="G62" s="149"/>
      <c r="H62" s="149"/>
      <c r="I62" s="163" t="s">
        <v>767</v>
      </c>
      <c r="J62" s="144"/>
      <c r="K62" s="161"/>
      <c r="L62" s="162">
        <f>J62+K62</f>
        <v>0</v>
      </c>
      <c r="M62" s="144">
        <f t="shared" si="3"/>
        <v>0</v>
      </c>
      <c r="N62" s="162"/>
      <c r="O62" s="64"/>
      <c r="P62" s="144">
        <f t="shared" si="4"/>
        <v>0</v>
      </c>
    </row>
    <row r="63" ht="18.95" customHeight="1" spans="1:16">
      <c r="A63" s="147"/>
      <c r="B63" s="152"/>
      <c r="C63" s="152"/>
      <c r="D63" s="149">
        <f t="shared" si="5"/>
        <v>0</v>
      </c>
      <c r="E63" s="144">
        <f t="shared" si="2"/>
        <v>0</v>
      </c>
      <c r="F63" s="149"/>
      <c r="G63" s="149"/>
      <c r="H63" s="149"/>
      <c r="I63" s="163" t="s">
        <v>779</v>
      </c>
      <c r="J63" s="144">
        <f>900-500</f>
        <v>400</v>
      </c>
      <c r="K63" s="161"/>
      <c r="L63" s="162">
        <f>J63+K63</f>
        <v>400</v>
      </c>
      <c r="M63" s="144">
        <f t="shared" si="3"/>
        <v>-400</v>
      </c>
      <c r="N63" s="162"/>
      <c r="O63" s="64">
        <v>400</v>
      </c>
      <c r="P63" s="144">
        <f t="shared" si="4"/>
        <v>0</v>
      </c>
    </row>
    <row r="64" ht="18.95" customHeight="1" spans="1:16">
      <c r="A64" s="147"/>
      <c r="B64" s="152"/>
      <c r="C64" s="152"/>
      <c r="D64" s="149">
        <f t="shared" si="5"/>
        <v>0</v>
      </c>
      <c r="E64" s="144">
        <f t="shared" si="2"/>
        <v>0</v>
      </c>
      <c r="F64" s="149"/>
      <c r="G64" s="149"/>
      <c r="H64" s="149"/>
      <c r="I64" s="163" t="s">
        <v>780</v>
      </c>
      <c r="J64" s="144">
        <f>810.77-200</f>
        <v>610.77</v>
      </c>
      <c r="K64" s="161"/>
      <c r="L64" s="162">
        <f>J64+K64</f>
        <v>610.77</v>
      </c>
      <c r="M64" s="144">
        <f t="shared" si="3"/>
        <v>0</v>
      </c>
      <c r="N64" s="162"/>
      <c r="O64" s="64"/>
      <c r="P64" s="144">
        <f t="shared" si="4"/>
        <v>610.77</v>
      </c>
    </row>
    <row r="65" ht="18.95" customHeight="1" spans="1:16">
      <c r="A65" s="147"/>
      <c r="B65" s="152"/>
      <c r="C65" s="152"/>
      <c r="D65" s="149">
        <f t="shared" si="5"/>
        <v>0</v>
      </c>
      <c r="E65" s="144">
        <f t="shared" si="2"/>
        <v>0</v>
      </c>
      <c r="F65" s="149"/>
      <c r="G65" s="149"/>
      <c r="H65" s="149"/>
      <c r="I65" s="163" t="s">
        <v>781</v>
      </c>
      <c r="J65" s="144">
        <f>SUM(J66:J70)</f>
        <v>2829.0301</v>
      </c>
      <c r="K65" s="160">
        <f>SUM(K66:K70)</f>
        <v>0</v>
      </c>
      <c r="L65" s="144">
        <f>SUM(L66:L70)</f>
        <v>2829.0301</v>
      </c>
      <c r="M65" s="144">
        <f t="shared" si="3"/>
        <v>-949.6613</v>
      </c>
      <c r="N65" s="144">
        <f>SUM(N66:N70)</f>
        <v>0</v>
      </c>
      <c r="O65" s="144">
        <f>SUM(O66:O70)</f>
        <v>949.6613</v>
      </c>
      <c r="P65" s="144">
        <f t="shared" si="4"/>
        <v>1879.3688</v>
      </c>
    </row>
    <row r="66" ht="18.95" customHeight="1" spans="1:16">
      <c r="A66" s="147"/>
      <c r="B66" s="152"/>
      <c r="C66" s="152"/>
      <c r="D66" s="149">
        <f t="shared" si="5"/>
        <v>0</v>
      </c>
      <c r="E66" s="144">
        <f t="shared" si="2"/>
        <v>0</v>
      </c>
      <c r="F66" s="149"/>
      <c r="G66" s="149"/>
      <c r="H66" s="149"/>
      <c r="I66" s="163" t="s">
        <v>782</v>
      </c>
      <c r="J66" s="144">
        <f>3278.8179-1100+1.5</f>
        <v>2180.3179</v>
      </c>
      <c r="K66" s="161"/>
      <c r="L66" s="162">
        <f>J66+K66</f>
        <v>2180.3179</v>
      </c>
      <c r="M66" s="144">
        <f t="shared" si="3"/>
        <v>-949.6613</v>
      </c>
      <c r="N66" s="162"/>
      <c r="O66" s="64">
        <v>949.6613</v>
      </c>
      <c r="P66" s="144">
        <f t="shared" si="4"/>
        <v>1230.6566</v>
      </c>
    </row>
    <row r="67" ht="18.95" customHeight="1" spans="1:16">
      <c r="A67" s="147"/>
      <c r="B67" s="152"/>
      <c r="C67" s="152"/>
      <c r="D67" s="149">
        <f t="shared" si="5"/>
        <v>0</v>
      </c>
      <c r="E67" s="144">
        <f t="shared" si="2"/>
        <v>0</v>
      </c>
      <c r="F67" s="149"/>
      <c r="G67" s="149"/>
      <c r="H67" s="149"/>
      <c r="I67" s="163" t="s">
        <v>783</v>
      </c>
      <c r="J67" s="144">
        <v>80</v>
      </c>
      <c r="K67" s="161"/>
      <c r="L67" s="162">
        <f>J67+K67</f>
        <v>80</v>
      </c>
      <c r="M67" s="144">
        <f t="shared" si="3"/>
        <v>0</v>
      </c>
      <c r="N67" s="162"/>
      <c r="O67" s="64"/>
      <c r="P67" s="144">
        <f t="shared" si="4"/>
        <v>80</v>
      </c>
    </row>
    <row r="68" ht="18.95" customHeight="1" spans="1:16">
      <c r="A68" s="147"/>
      <c r="B68" s="152"/>
      <c r="C68" s="152"/>
      <c r="D68" s="149">
        <f t="shared" si="5"/>
        <v>0</v>
      </c>
      <c r="E68" s="144">
        <f t="shared" si="2"/>
        <v>0</v>
      </c>
      <c r="F68" s="149"/>
      <c r="G68" s="149"/>
      <c r="H68" s="149"/>
      <c r="I68" s="163" t="s">
        <v>784</v>
      </c>
      <c r="J68" s="144"/>
      <c r="K68" s="161"/>
      <c r="L68" s="162">
        <f>J68+K68</f>
        <v>0</v>
      </c>
      <c r="M68" s="144">
        <f t="shared" si="3"/>
        <v>0</v>
      </c>
      <c r="N68" s="162"/>
      <c r="O68" s="64"/>
      <c r="P68" s="144">
        <f t="shared" si="4"/>
        <v>0</v>
      </c>
    </row>
    <row r="69" ht="18.95" customHeight="1" spans="1:16">
      <c r="A69" s="147"/>
      <c r="B69" s="152"/>
      <c r="C69" s="152"/>
      <c r="D69" s="149">
        <f t="shared" si="5"/>
        <v>0</v>
      </c>
      <c r="E69" s="144">
        <f t="shared" si="2"/>
        <v>0</v>
      </c>
      <c r="F69" s="149"/>
      <c r="G69" s="149"/>
      <c r="H69" s="149"/>
      <c r="I69" s="163" t="s">
        <v>785</v>
      </c>
      <c r="J69" s="144"/>
      <c r="K69" s="161"/>
      <c r="L69" s="162">
        <f>J69+K69</f>
        <v>0</v>
      </c>
      <c r="M69" s="144">
        <f t="shared" si="3"/>
        <v>0</v>
      </c>
      <c r="N69" s="162"/>
      <c r="O69" s="64"/>
      <c r="P69" s="144">
        <f t="shared" si="4"/>
        <v>0</v>
      </c>
    </row>
    <row r="70" ht="18.95" customHeight="1" spans="1:16">
      <c r="A70" s="147"/>
      <c r="B70" s="152"/>
      <c r="C70" s="152"/>
      <c r="D70" s="149">
        <f t="shared" si="5"/>
        <v>0</v>
      </c>
      <c r="E70" s="144">
        <f t="shared" si="2"/>
        <v>0</v>
      </c>
      <c r="F70" s="149"/>
      <c r="G70" s="149"/>
      <c r="H70" s="149"/>
      <c r="I70" s="163" t="s">
        <v>786</v>
      </c>
      <c r="J70" s="144">
        <v>568.7122</v>
      </c>
      <c r="K70" s="161"/>
      <c r="L70" s="162">
        <f>J70+K70</f>
        <v>568.7122</v>
      </c>
      <c r="M70" s="144">
        <f t="shared" si="3"/>
        <v>0</v>
      </c>
      <c r="N70" s="162"/>
      <c r="O70" s="64"/>
      <c r="P70" s="144">
        <f t="shared" si="4"/>
        <v>568.7122</v>
      </c>
    </row>
    <row r="71" ht="18.95" customHeight="1" spans="1:16">
      <c r="A71" s="147"/>
      <c r="B71" s="152"/>
      <c r="C71" s="152"/>
      <c r="D71" s="149">
        <f t="shared" si="5"/>
        <v>0</v>
      </c>
      <c r="E71" s="144">
        <f t="shared" si="2"/>
        <v>0</v>
      </c>
      <c r="F71" s="149"/>
      <c r="G71" s="149"/>
      <c r="H71" s="149"/>
      <c r="I71" s="163" t="s">
        <v>787</v>
      </c>
      <c r="J71" s="144">
        <f>SUM(J72:J74)</f>
        <v>1055</v>
      </c>
      <c r="K71" s="160">
        <f>SUM(K72:K74)</f>
        <v>0</v>
      </c>
      <c r="L71" s="144">
        <f>SUM(L72:L74)</f>
        <v>1055</v>
      </c>
      <c r="M71" s="144">
        <f t="shared" si="3"/>
        <v>0</v>
      </c>
      <c r="N71" s="144">
        <f>SUM(N72:N74)</f>
        <v>0</v>
      </c>
      <c r="O71" s="144">
        <f>SUM(O72:O74)</f>
        <v>0</v>
      </c>
      <c r="P71" s="144">
        <f t="shared" si="4"/>
        <v>1055</v>
      </c>
    </row>
    <row r="72" ht="18.95" customHeight="1" spans="1:16">
      <c r="A72" s="147"/>
      <c r="B72" s="152"/>
      <c r="C72" s="152"/>
      <c r="D72" s="149">
        <f t="shared" si="5"/>
        <v>0</v>
      </c>
      <c r="E72" s="144">
        <f t="shared" ref="E72:E135" si="8">F72-G72</f>
        <v>0</v>
      </c>
      <c r="F72" s="149"/>
      <c r="G72" s="149"/>
      <c r="H72" s="149"/>
      <c r="I72" s="163" t="s">
        <v>788</v>
      </c>
      <c r="J72" s="144">
        <f>892-200</f>
        <v>692</v>
      </c>
      <c r="K72" s="161"/>
      <c r="L72" s="162">
        <f>J72+K72</f>
        <v>692</v>
      </c>
      <c r="M72" s="144">
        <f t="shared" ref="M72:M135" si="9">N72-O72</f>
        <v>0</v>
      </c>
      <c r="N72" s="162"/>
      <c r="O72" s="64"/>
      <c r="P72" s="144">
        <f t="shared" ref="P72:P135" si="10">L72+M72</f>
        <v>692</v>
      </c>
    </row>
    <row r="73" ht="18.95" customHeight="1" spans="1:16">
      <c r="A73" s="147"/>
      <c r="B73" s="152"/>
      <c r="C73" s="152"/>
      <c r="D73" s="149">
        <f t="shared" si="5"/>
        <v>0</v>
      </c>
      <c r="E73" s="144">
        <f t="shared" si="8"/>
        <v>0</v>
      </c>
      <c r="F73" s="149"/>
      <c r="G73" s="149"/>
      <c r="H73" s="149"/>
      <c r="I73" s="163" t="s">
        <v>789</v>
      </c>
      <c r="J73" s="144">
        <v>142</v>
      </c>
      <c r="K73" s="161"/>
      <c r="L73" s="162">
        <f>J73+K73</f>
        <v>142</v>
      </c>
      <c r="M73" s="144">
        <f t="shared" si="9"/>
        <v>0</v>
      </c>
      <c r="N73" s="162"/>
      <c r="O73" s="64"/>
      <c r="P73" s="144">
        <f t="shared" si="10"/>
        <v>142</v>
      </c>
    </row>
    <row r="74" ht="18.95" customHeight="1" spans="1:16">
      <c r="A74" s="147"/>
      <c r="B74" s="152"/>
      <c r="C74" s="152"/>
      <c r="D74" s="149">
        <f t="shared" si="5"/>
        <v>0</v>
      </c>
      <c r="E74" s="144">
        <f t="shared" si="8"/>
        <v>0</v>
      </c>
      <c r="F74" s="149"/>
      <c r="G74" s="149"/>
      <c r="H74" s="149"/>
      <c r="I74" s="163" t="s">
        <v>790</v>
      </c>
      <c r="J74" s="144">
        <v>221</v>
      </c>
      <c r="K74" s="161"/>
      <c r="L74" s="162">
        <f>J74+K74</f>
        <v>221</v>
      </c>
      <c r="M74" s="144">
        <f t="shared" si="9"/>
        <v>0</v>
      </c>
      <c r="N74" s="162"/>
      <c r="O74" s="64"/>
      <c r="P74" s="144">
        <f t="shared" si="10"/>
        <v>221</v>
      </c>
    </row>
    <row r="75" ht="18.95" customHeight="1" spans="1:16">
      <c r="A75" s="147"/>
      <c r="B75" s="152"/>
      <c r="C75" s="152"/>
      <c r="D75" s="149">
        <f t="shared" si="5"/>
        <v>0</v>
      </c>
      <c r="E75" s="144">
        <f t="shared" si="8"/>
        <v>0</v>
      </c>
      <c r="F75" s="149"/>
      <c r="G75" s="149"/>
      <c r="H75" s="149"/>
      <c r="I75" s="163" t="s">
        <v>791</v>
      </c>
      <c r="J75" s="144">
        <f>SUM(J76:J78)</f>
        <v>0</v>
      </c>
      <c r="K75" s="160">
        <f>SUM(K76:K78)</f>
        <v>0</v>
      </c>
      <c r="L75" s="144">
        <f>SUM(L76:L78)</f>
        <v>0</v>
      </c>
      <c r="M75" s="144">
        <f t="shared" si="9"/>
        <v>0</v>
      </c>
      <c r="N75" s="144">
        <f>SUM(N76:N78)</f>
        <v>0</v>
      </c>
      <c r="O75" s="144">
        <f>SUM(O76:O78)</f>
        <v>0</v>
      </c>
      <c r="P75" s="144">
        <f t="shared" si="10"/>
        <v>0</v>
      </c>
    </row>
    <row r="76" ht="18.95" customHeight="1" spans="1:16">
      <c r="A76" s="147"/>
      <c r="B76" s="152"/>
      <c r="C76" s="152"/>
      <c r="D76" s="149">
        <f t="shared" si="5"/>
        <v>0</v>
      </c>
      <c r="E76" s="144">
        <f t="shared" si="8"/>
        <v>0</v>
      </c>
      <c r="F76" s="149"/>
      <c r="G76" s="149"/>
      <c r="H76" s="149"/>
      <c r="I76" s="163" t="s">
        <v>766</v>
      </c>
      <c r="J76" s="144"/>
      <c r="K76" s="161"/>
      <c r="L76" s="162">
        <f>J76+K76</f>
        <v>0</v>
      </c>
      <c r="M76" s="144">
        <f t="shared" si="9"/>
        <v>0</v>
      </c>
      <c r="N76" s="162"/>
      <c r="O76" s="64"/>
      <c r="P76" s="144">
        <f t="shared" si="10"/>
        <v>0</v>
      </c>
    </row>
    <row r="77" ht="18.95" customHeight="1" spans="1:16">
      <c r="A77" s="147"/>
      <c r="B77" s="152"/>
      <c r="C77" s="152"/>
      <c r="D77" s="149">
        <f t="shared" si="5"/>
        <v>0</v>
      </c>
      <c r="E77" s="144">
        <f t="shared" si="8"/>
        <v>0</v>
      </c>
      <c r="F77" s="149"/>
      <c r="G77" s="149"/>
      <c r="H77" s="149"/>
      <c r="I77" s="163" t="s">
        <v>767</v>
      </c>
      <c r="J77" s="144"/>
      <c r="K77" s="161"/>
      <c r="L77" s="162">
        <f>J77+K77</f>
        <v>0</v>
      </c>
      <c r="M77" s="144">
        <f t="shared" si="9"/>
        <v>0</v>
      </c>
      <c r="N77" s="162"/>
      <c r="O77" s="64"/>
      <c r="P77" s="144">
        <f t="shared" si="10"/>
        <v>0</v>
      </c>
    </row>
    <row r="78" ht="18.95" customHeight="1" spans="1:16">
      <c r="A78" s="147"/>
      <c r="B78" s="152"/>
      <c r="C78" s="152"/>
      <c r="D78" s="149">
        <f t="shared" ref="D78:D141" si="11">B78+C78</f>
        <v>0</v>
      </c>
      <c r="E78" s="144">
        <f t="shared" si="8"/>
        <v>0</v>
      </c>
      <c r="F78" s="149"/>
      <c r="G78" s="149"/>
      <c r="H78" s="149"/>
      <c r="I78" s="163" t="s">
        <v>792</v>
      </c>
      <c r="J78" s="144"/>
      <c r="K78" s="161"/>
      <c r="L78" s="162">
        <f>J78+K78</f>
        <v>0</v>
      </c>
      <c r="M78" s="144">
        <f t="shared" si="9"/>
        <v>0</v>
      </c>
      <c r="N78" s="162"/>
      <c r="O78" s="64"/>
      <c r="P78" s="144">
        <f t="shared" si="10"/>
        <v>0</v>
      </c>
    </row>
    <row r="79" ht="18.95" customHeight="1" spans="1:16">
      <c r="A79" s="147"/>
      <c r="B79" s="152"/>
      <c r="C79" s="152"/>
      <c r="D79" s="149">
        <f t="shared" si="11"/>
        <v>0</v>
      </c>
      <c r="E79" s="144">
        <f t="shared" si="8"/>
        <v>0</v>
      </c>
      <c r="F79" s="149"/>
      <c r="G79" s="149"/>
      <c r="H79" s="149"/>
      <c r="I79" s="163" t="s">
        <v>793</v>
      </c>
      <c r="J79" s="144">
        <f>SUM(J80:J82)</f>
        <v>0</v>
      </c>
      <c r="K79" s="160">
        <f>SUM(K80:K82)</f>
        <v>0</v>
      </c>
      <c r="L79" s="144">
        <f>SUM(L80:L82)</f>
        <v>0</v>
      </c>
      <c r="M79" s="144">
        <f t="shared" si="9"/>
        <v>0</v>
      </c>
      <c r="N79" s="144">
        <f>SUM(N80:N82)</f>
        <v>0</v>
      </c>
      <c r="O79" s="144">
        <f>SUM(O80:O82)</f>
        <v>0</v>
      </c>
      <c r="P79" s="144">
        <f t="shared" si="10"/>
        <v>0</v>
      </c>
    </row>
    <row r="80" ht="18.95" customHeight="1" spans="1:16">
      <c r="A80" s="147"/>
      <c r="B80" s="152"/>
      <c r="C80" s="152"/>
      <c r="D80" s="149">
        <f t="shared" si="11"/>
        <v>0</v>
      </c>
      <c r="E80" s="144">
        <f t="shared" si="8"/>
        <v>0</v>
      </c>
      <c r="F80" s="149"/>
      <c r="G80" s="149"/>
      <c r="H80" s="149"/>
      <c r="I80" s="163" t="s">
        <v>766</v>
      </c>
      <c r="J80" s="144"/>
      <c r="K80" s="161"/>
      <c r="L80" s="162">
        <f>J80+K80</f>
        <v>0</v>
      </c>
      <c r="M80" s="144">
        <f t="shared" si="9"/>
        <v>0</v>
      </c>
      <c r="N80" s="162"/>
      <c r="O80" s="64"/>
      <c r="P80" s="144">
        <f t="shared" si="10"/>
        <v>0</v>
      </c>
    </row>
    <row r="81" ht="18.95" customHeight="1" spans="1:16">
      <c r="A81" s="147"/>
      <c r="B81" s="152"/>
      <c r="C81" s="152"/>
      <c r="D81" s="149">
        <f t="shared" si="11"/>
        <v>0</v>
      </c>
      <c r="E81" s="144">
        <f t="shared" si="8"/>
        <v>0</v>
      </c>
      <c r="F81" s="149"/>
      <c r="G81" s="149"/>
      <c r="H81" s="149"/>
      <c r="I81" s="163" t="s">
        <v>767</v>
      </c>
      <c r="J81" s="144"/>
      <c r="K81" s="161"/>
      <c r="L81" s="162">
        <f>J81+K81</f>
        <v>0</v>
      </c>
      <c r="M81" s="144">
        <f t="shared" si="9"/>
        <v>0</v>
      </c>
      <c r="N81" s="162"/>
      <c r="O81" s="64"/>
      <c r="P81" s="144">
        <f t="shared" si="10"/>
        <v>0</v>
      </c>
    </row>
    <row r="82" ht="18.95" customHeight="1" spans="1:16">
      <c r="A82" s="147"/>
      <c r="B82" s="152"/>
      <c r="C82" s="152"/>
      <c r="D82" s="149">
        <f t="shared" si="11"/>
        <v>0</v>
      </c>
      <c r="E82" s="144">
        <f t="shared" si="8"/>
        <v>0</v>
      </c>
      <c r="F82" s="149"/>
      <c r="G82" s="149"/>
      <c r="H82" s="149"/>
      <c r="I82" s="163" t="s">
        <v>794</v>
      </c>
      <c r="J82" s="144"/>
      <c r="K82" s="161"/>
      <c r="L82" s="162">
        <f>J82+K82</f>
        <v>0</v>
      </c>
      <c r="M82" s="144">
        <f t="shared" si="9"/>
        <v>0</v>
      </c>
      <c r="N82" s="162"/>
      <c r="O82" s="64"/>
      <c r="P82" s="144">
        <f t="shared" si="10"/>
        <v>0</v>
      </c>
    </row>
    <row r="83" ht="27" customHeight="1" spans="1:16">
      <c r="A83" s="147"/>
      <c r="B83" s="152"/>
      <c r="C83" s="152"/>
      <c r="D83" s="149">
        <f t="shared" si="11"/>
        <v>0</v>
      </c>
      <c r="E83" s="144">
        <f t="shared" si="8"/>
        <v>0</v>
      </c>
      <c r="F83" s="149"/>
      <c r="G83" s="149"/>
      <c r="H83" s="149"/>
      <c r="I83" s="163" t="s">
        <v>795</v>
      </c>
      <c r="J83" s="144">
        <f>SUM(J84:J88)</f>
        <v>0</v>
      </c>
      <c r="K83" s="160">
        <f>SUM(K84:K88)</f>
        <v>0</v>
      </c>
      <c r="L83" s="144">
        <f>SUM(L84:L88)</f>
        <v>0</v>
      </c>
      <c r="M83" s="144">
        <f t="shared" si="9"/>
        <v>0</v>
      </c>
      <c r="N83" s="144">
        <f>SUM(N84:N88)</f>
        <v>0</v>
      </c>
      <c r="O83" s="144">
        <f>SUM(O84:O88)</f>
        <v>0</v>
      </c>
      <c r="P83" s="144">
        <f t="shared" si="10"/>
        <v>0</v>
      </c>
    </row>
    <row r="84" ht="18.95" customHeight="1" spans="1:16">
      <c r="A84" s="147"/>
      <c r="B84" s="152"/>
      <c r="C84" s="152"/>
      <c r="D84" s="149">
        <f t="shared" si="11"/>
        <v>0</v>
      </c>
      <c r="E84" s="144">
        <f t="shared" si="8"/>
        <v>0</v>
      </c>
      <c r="F84" s="149"/>
      <c r="G84" s="149"/>
      <c r="H84" s="149"/>
      <c r="I84" s="163" t="s">
        <v>782</v>
      </c>
      <c r="J84" s="144"/>
      <c r="K84" s="161"/>
      <c r="L84" s="162">
        <f>J84+K84</f>
        <v>0</v>
      </c>
      <c r="M84" s="144">
        <f t="shared" si="9"/>
        <v>0</v>
      </c>
      <c r="N84" s="162"/>
      <c r="O84" s="64"/>
      <c r="P84" s="144">
        <f t="shared" si="10"/>
        <v>0</v>
      </c>
    </row>
    <row r="85" ht="27" customHeight="1" spans="1:16">
      <c r="A85" s="147"/>
      <c r="B85" s="152"/>
      <c r="C85" s="152"/>
      <c r="D85" s="149">
        <f t="shared" si="11"/>
        <v>0</v>
      </c>
      <c r="E85" s="144">
        <f t="shared" si="8"/>
        <v>0</v>
      </c>
      <c r="F85" s="149"/>
      <c r="G85" s="149"/>
      <c r="H85" s="149"/>
      <c r="I85" s="163" t="s">
        <v>783</v>
      </c>
      <c r="J85" s="144"/>
      <c r="K85" s="161"/>
      <c r="L85" s="162">
        <f>J85+K85</f>
        <v>0</v>
      </c>
      <c r="M85" s="144">
        <f t="shared" si="9"/>
        <v>0</v>
      </c>
      <c r="N85" s="162"/>
      <c r="O85" s="64"/>
      <c r="P85" s="144">
        <f t="shared" si="10"/>
        <v>0</v>
      </c>
    </row>
    <row r="86" ht="18.95" customHeight="1" spans="1:16">
      <c r="A86" s="147"/>
      <c r="B86" s="152"/>
      <c r="C86" s="152"/>
      <c r="D86" s="149">
        <f t="shared" si="11"/>
        <v>0</v>
      </c>
      <c r="E86" s="144">
        <f t="shared" si="8"/>
        <v>0</v>
      </c>
      <c r="F86" s="149"/>
      <c r="G86" s="149"/>
      <c r="H86" s="149"/>
      <c r="I86" s="163" t="s">
        <v>784</v>
      </c>
      <c r="J86" s="144"/>
      <c r="K86" s="161"/>
      <c r="L86" s="162">
        <f>J86+K86</f>
        <v>0</v>
      </c>
      <c r="M86" s="144">
        <f t="shared" si="9"/>
        <v>0</v>
      </c>
      <c r="N86" s="162"/>
      <c r="O86" s="64"/>
      <c r="P86" s="144">
        <f t="shared" si="10"/>
        <v>0</v>
      </c>
    </row>
    <row r="87" ht="18.95" customHeight="1" spans="1:16">
      <c r="A87" s="147"/>
      <c r="B87" s="152"/>
      <c r="C87" s="152"/>
      <c r="D87" s="149">
        <f t="shared" si="11"/>
        <v>0</v>
      </c>
      <c r="E87" s="144">
        <f t="shared" si="8"/>
        <v>0</v>
      </c>
      <c r="F87" s="149"/>
      <c r="G87" s="149"/>
      <c r="H87" s="149"/>
      <c r="I87" s="163" t="s">
        <v>785</v>
      </c>
      <c r="J87" s="144"/>
      <c r="K87" s="161"/>
      <c r="L87" s="162">
        <f>J87+K87</f>
        <v>0</v>
      </c>
      <c r="M87" s="144">
        <f t="shared" si="9"/>
        <v>0</v>
      </c>
      <c r="N87" s="162"/>
      <c r="O87" s="64"/>
      <c r="P87" s="144">
        <f t="shared" si="10"/>
        <v>0</v>
      </c>
    </row>
    <row r="88" ht="29" customHeight="1" spans="1:16">
      <c r="A88" s="147"/>
      <c r="B88" s="152"/>
      <c r="C88" s="152"/>
      <c r="D88" s="149">
        <f t="shared" si="11"/>
        <v>0</v>
      </c>
      <c r="E88" s="144">
        <f t="shared" si="8"/>
        <v>0</v>
      </c>
      <c r="F88" s="149"/>
      <c r="G88" s="149"/>
      <c r="H88" s="149"/>
      <c r="I88" s="163" t="s">
        <v>796</v>
      </c>
      <c r="J88" s="144"/>
      <c r="K88" s="161"/>
      <c r="L88" s="162">
        <f>J88+K88</f>
        <v>0</v>
      </c>
      <c r="M88" s="144">
        <f t="shared" si="9"/>
        <v>0</v>
      </c>
      <c r="N88" s="162"/>
      <c r="O88" s="64"/>
      <c r="P88" s="144">
        <f t="shared" si="10"/>
        <v>0</v>
      </c>
    </row>
    <row r="89" ht="21" customHeight="1" spans="1:16">
      <c r="A89" s="147"/>
      <c r="B89" s="152"/>
      <c r="C89" s="152"/>
      <c r="D89" s="149">
        <f t="shared" si="11"/>
        <v>0</v>
      </c>
      <c r="E89" s="144">
        <f t="shared" si="8"/>
        <v>0</v>
      </c>
      <c r="F89" s="149"/>
      <c r="G89" s="149"/>
      <c r="H89" s="149"/>
      <c r="I89" s="163" t="s">
        <v>797</v>
      </c>
      <c r="J89" s="144">
        <f>SUM(J90:J91)</f>
        <v>0</v>
      </c>
      <c r="K89" s="160">
        <f>SUM(K90:K91)</f>
        <v>0</v>
      </c>
      <c r="L89" s="144">
        <f>SUM(L90:L91)</f>
        <v>0</v>
      </c>
      <c r="M89" s="144">
        <f t="shared" si="9"/>
        <v>0</v>
      </c>
      <c r="N89" s="144">
        <f>SUM(N90:N91)</f>
        <v>0</v>
      </c>
      <c r="O89" s="144">
        <f>SUM(O90:O91)</f>
        <v>0</v>
      </c>
      <c r="P89" s="144">
        <f t="shared" si="10"/>
        <v>0</v>
      </c>
    </row>
    <row r="90" ht="21" customHeight="1" spans="1:16">
      <c r="A90" s="147"/>
      <c r="B90" s="152"/>
      <c r="C90" s="152"/>
      <c r="D90" s="149">
        <f t="shared" si="11"/>
        <v>0</v>
      </c>
      <c r="E90" s="144">
        <f t="shared" si="8"/>
        <v>0</v>
      </c>
      <c r="F90" s="149"/>
      <c r="G90" s="149"/>
      <c r="H90" s="149"/>
      <c r="I90" s="163" t="s">
        <v>788</v>
      </c>
      <c r="J90" s="144"/>
      <c r="K90" s="161"/>
      <c r="L90" s="162">
        <f>J90+K90</f>
        <v>0</v>
      </c>
      <c r="M90" s="144">
        <f t="shared" si="9"/>
        <v>0</v>
      </c>
      <c r="N90" s="162"/>
      <c r="O90" s="64"/>
      <c r="P90" s="144">
        <f t="shared" si="10"/>
        <v>0</v>
      </c>
    </row>
    <row r="91" ht="21" customHeight="1" spans="1:16">
      <c r="A91" s="147"/>
      <c r="B91" s="152"/>
      <c r="C91" s="152"/>
      <c r="D91" s="149">
        <f t="shared" si="11"/>
        <v>0</v>
      </c>
      <c r="E91" s="144">
        <f t="shared" si="8"/>
        <v>0</v>
      </c>
      <c r="F91" s="149"/>
      <c r="G91" s="149"/>
      <c r="H91" s="149"/>
      <c r="I91" s="163" t="s">
        <v>798</v>
      </c>
      <c r="J91" s="144"/>
      <c r="K91" s="161"/>
      <c r="L91" s="162">
        <f>J91+K91</f>
        <v>0</v>
      </c>
      <c r="M91" s="144">
        <f t="shared" si="9"/>
        <v>0</v>
      </c>
      <c r="N91" s="162"/>
      <c r="O91" s="64"/>
      <c r="P91" s="144">
        <f t="shared" si="10"/>
        <v>0</v>
      </c>
    </row>
    <row r="92" ht="26" customHeight="1" spans="1:16">
      <c r="A92" s="147"/>
      <c r="B92" s="152"/>
      <c r="C92" s="152"/>
      <c r="D92" s="149">
        <f t="shared" si="11"/>
        <v>0</v>
      </c>
      <c r="E92" s="144">
        <f t="shared" si="8"/>
        <v>0</v>
      </c>
      <c r="F92" s="149"/>
      <c r="G92" s="149"/>
      <c r="H92" s="149"/>
      <c r="I92" s="163" t="s">
        <v>799</v>
      </c>
      <c r="J92" s="144">
        <f>SUM(J93:J100)</f>
        <v>0</v>
      </c>
      <c r="K92" s="160">
        <f>SUM(K93:K100)</f>
        <v>0</v>
      </c>
      <c r="L92" s="144">
        <f>SUM(L93:L100)</f>
        <v>0</v>
      </c>
      <c r="M92" s="144">
        <f t="shared" si="9"/>
        <v>0</v>
      </c>
      <c r="N92" s="144">
        <f>SUM(N93:N100)</f>
        <v>0</v>
      </c>
      <c r="O92" s="144">
        <f>SUM(O93:O100)</f>
        <v>0</v>
      </c>
      <c r="P92" s="144">
        <f t="shared" si="10"/>
        <v>0</v>
      </c>
    </row>
    <row r="93" ht="23" customHeight="1" spans="1:16">
      <c r="A93" s="147"/>
      <c r="B93" s="152"/>
      <c r="C93" s="152"/>
      <c r="D93" s="149">
        <f t="shared" si="11"/>
        <v>0</v>
      </c>
      <c r="E93" s="144">
        <f t="shared" si="8"/>
        <v>0</v>
      </c>
      <c r="F93" s="149"/>
      <c r="G93" s="149"/>
      <c r="H93" s="149"/>
      <c r="I93" s="163" t="s">
        <v>766</v>
      </c>
      <c r="J93" s="144"/>
      <c r="K93" s="161"/>
      <c r="L93" s="162">
        <f t="shared" ref="L93:L100" si="12">J93+K93</f>
        <v>0</v>
      </c>
      <c r="M93" s="144">
        <f t="shared" si="9"/>
        <v>0</v>
      </c>
      <c r="N93" s="162"/>
      <c r="O93" s="64"/>
      <c r="P93" s="144">
        <f t="shared" si="10"/>
        <v>0</v>
      </c>
    </row>
    <row r="94" ht="23" customHeight="1" spans="1:16">
      <c r="A94" s="147"/>
      <c r="B94" s="152"/>
      <c r="C94" s="152"/>
      <c r="D94" s="149">
        <f t="shared" si="11"/>
        <v>0</v>
      </c>
      <c r="E94" s="144">
        <f t="shared" si="8"/>
        <v>0</v>
      </c>
      <c r="F94" s="149"/>
      <c r="G94" s="149"/>
      <c r="H94" s="149"/>
      <c r="I94" s="163" t="s">
        <v>767</v>
      </c>
      <c r="J94" s="144"/>
      <c r="K94" s="161"/>
      <c r="L94" s="162">
        <f t="shared" si="12"/>
        <v>0</v>
      </c>
      <c r="M94" s="144">
        <f t="shared" si="9"/>
        <v>0</v>
      </c>
      <c r="N94" s="162"/>
      <c r="O94" s="64"/>
      <c r="P94" s="144">
        <f t="shared" si="10"/>
        <v>0</v>
      </c>
    </row>
    <row r="95" ht="23" customHeight="1" spans="1:16">
      <c r="A95" s="147"/>
      <c r="B95" s="152"/>
      <c r="C95" s="152"/>
      <c r="D95" s="149">
        <f t="shared" si="11"/>
        <v>0</v>
      </c>
      <c r="E95" s="144">
        <f t="shared" si="8"/>
        <v>0</v>
      </c>
      <c r="F95" s="149"/>
      <c r="G95" s="149"/>
      <c r="H95" s="149"/>
      <c r="I95" s="163" t="s">
        <v>768</v>
      </c>
      <c r="J95" s="144"/>
      <c r="K95" s="161"/>
      <c r="L95" s="162">
        <f t="shared" si="12"/>
        <v>0</v>
      </c>
      <c r="M95" s="144">
        <f t="shared" si="9"/>
        <v>0</v>
      </c>
      <c r="N95" s="162"/>
      <c r="O95" s="64"/>
      <c r="P95" s="144">
        <f t="shared" si="10"/>
        <v>0</v>
      </c>
    </row>
    <row r="96" ht="23" customHeight="1" spans="1:16">
      <c r="A96" s="147"/>
      <c r="B96" s="152"/>
      <c r="C96" s="152"/>
      <c r="D96" s="149">
        <f t="shared" si="11"/>
        <v>0</v>
      </c>
      <c r="E96" s="144">
        <f t="shared" si="8"/>
        <v>0</v>
      </c>
      <c r="F96" s="149"/>
      <c r="G96" s="149"/>
      <c r="H96" s="149"/>
      <c r="I96" s="163" t="s">
        <v>769</v>
      </c>
      <c r="J96" s="144"/>
      <c r="K96" s="161"/>
      <c r="L96" s="162">
        <f t="shared" si="12"/>
        <v>0</v>
      </c>
      <c r="M96" s="144">
        <f t="shared" si="9"/>
        <v>0</v>
      </c>
      <c r="N96" s="162"/>
      <c r="O96" s="64"/>
      <c r="P96" s="144">
        <f t="shared" si="10"/>
        <v>0</v>
      </c>
    </row>
    <row r="97" ht="23" customHeight="1" spans="1:16">
      <c r="A97" s="147"/>
      <c r="B97" s="152"/>
      <c r="C97" s="152"/>
      <c r="D97" s="149">
        <f t="shared" si="11"/>
        <v>0</v>
      </c>
      <c r="E97" s="144">
        <f t="shared" si="8"/>
        <v>0</v>
      </c>
      <c r="F97" s="149"/>
      <c r="G97" s="149"/>
      <c r="H97" s="149"/>
      <c r="I97" s="163" t="s">
        <v>772</v>
      </c>
      <c r="J97" s="144"/>
      <c r="K97" s="161"/>
      <c r="L97" s="162">
        <f t="shared" si="12"/>
        <v>0</v>
      </c>
      <c r="M97" s="144">
        <f t="shared" si="9"/>
        <v>0</v>
      </c>
      <c r="N97" s="162"/>
      <c r="O97" s="64"/>
      <c r="P97" s="144">
        <f t="shared" si="10"/>
        <v>0</v>
      </c>
    </row>
    <row r="98" ht="23" customHeight="1" spans="1:16">
      <c r="A98" s="147"/>
      <c r="B98" s="152"/>
      <c r="C98" s="152"/>
      <c r="D98" s="149">
        <f t="shared" si="11"/>
        <v>0</v>
      </c>
      <c r="E98" s="144">
        <f t="shared" si="8"/>
        <v>0</v>
      </c>
      <c r="F98" s="149"/>
      <c r="G98" s="149"/>
      <c r="H98" s="149"/>
      <c r="I98" s="163" t="s">
        <v>774</v>
      </c>
      <c r="J98" s="144"/>
      <c r="K98" s="161"/>
      <c r="L98" s="162">
        <f t="shared" si="12"/>
        <v>0</v>
      </c>
      <c r="M98" s="144">
        <f t="shared" si="9"/>
        <v>0</v>
      </c>
      <c r="N98" s="162"/>
      <c r="O98" s="64"/>
      <c r="P98" s="144">
        <f t="shared" si="10"/>
        <v>0</v>
      </c>
    </row>
    <row r="99" ht="23" customHeight="1" spans="1:16">
      <c r="A99" s="147"/>
      <c r="B99" s="152"/>
      <c r="C99" s="152"/>
      <c r="D99" s="149">
        <f t="shared" si="11"/>
        <v>0</v>
      </c>
      <c r="E99" s="144">
        <f t="shared" si="8"/>
        <v>0</v>
      </c>
      <c r="F99" s="149"/>
      <c r="G99" s="149"/>
      <c r="H99" s="149"/>
      <c r="I99" s="163" t="s">
        <v>775</v>
      </c>
      <c r="J99" s="144"/>
      <c r="K99" s="161"/>
      <c r="L99" s="162">
        <f t="shared" si="12"/>
        <v>0</v>
      </c>
      <c r="M99" s="144">
        <f t="shared" si="9"/>
        <v>0</v>
      </c>
      <c r="N99" s="162"/>
      <c r="O99" s="64"/>
      <c r="P99" s="144">
        <f t="shared" si="10"/>
        <v>0</v>
      </c>
    </row>
    <row r="100" ht="27" customHeight="1" spans="1:16">
      <c r="A100" s="147"/>
      <c r="B100" s="152"/>
      <c r="C100" s="152"/>
      <c r="D100" s="149">
        <f t="shared" si="11"/>
        <v>0</v>
      </c>
      <c r="E100" s="144">
        <f t="shared" si="8"/>
        <v>0</v>
      </c>
      <c r="F100" s="149"/>
      <c r="G100" s="149"/>
      <c r="H100" s="149"/>
      <c r="I100" s="163" t="s">
        <v>800</v>
      </c>
      <c r="J100" s="144"/>
      <c r="K100" s="161"/>
      <c r="L100" s="162">
        <f t="shared" si="12"/>
        <v>0</v>
      </c>
      <c r="M100" s="144">
        <f t="shared" si="9"/>
        <v>0</v>
      </c>
      <c r="N100" s="162"/>
      <c r="O100" s="64"/>
      <c r="P100" s="144">
        <f t="shared" si="10"/>
        <v>0</v>
      </c>
    </row>
    <row r="101" ht="23" customHeight="1" spans="1:16">
      <c r="A101" s="147"/>
      <c r="B101" s="152"/>
      <c r="C101" s="152"/>
      <c r="D101" s="149">
        <f t="shared" si="11"/>
        <v>0</v>
      </c>
      <c r="E101" s="144">
        <f t="shared" si="8"/>
        <v>0</v>
      </c>
      <c r="F101" s="149"/>
      <c r="G101" s="149"/>
      <c r="H101" s="149"/>
      <c r="I101" s="163" t="s">
        <v>801</v>
      </c>
      <c r="J101" s="144">
        <f>J102+J107+J112+J117+J118</f>
        <v>299</v>
      </c>
      <c r="K101" s="160">
        <f>K102+K107+K112+K117+K118</f>
        <v>0</v>
      </c>
      <c r="L101" s="144">
        <f>L102+L107+L112+L117+L118</f>
        <v>299</v>
      </c>
      <c r="M101" s="144">
        <f t="shared" si="9"/>
        <v>0</v>
      </c>
      <c r="N101" s="144">
        <f>N102+N107+N112+N117+N118</f>
        <v>0</v>
      </c>
      <c r="O101" s="144">
        <f>O102+O107+O112+O117+O118</f>
        <v>0</v>
      </c>
      <c r="P101" s="144">
        <f t="shared" si="10"/>
        <v>299</v>
      </c>
    </row>
    <row r="102" ht="27" customHeight="1" spans="1:16">
      <c r="A102" s="147"/>
      <c r="B102" s="152"/>
      <c r="C102" s="152"/>
      <c r="D102" s="149">
        <f t="shared" si="11"/>
        <v>0</v>
      </c>
      <c r="E102" s="144">
        <f t="shared" si="8"/>
        <v>0</v>
      </c>
      <c r="F102" s="149"/>
      <c r="G102" s="149"/>
      <c r="H102" s="149"/>
      <c r="I102" s="163" t="s">
        <v>802</v>
      </c>
      <c r="J102" s="144">
        <f>SUM(J103:J106)</f>
        <v>299</v>
      </c>
      <c r="K102" s="160">
        <f>SUM(K103:K106)</f>
        <v>0</v>
      </c>
      <c r="L102" s="144">
        <f>SUM(L103:L106)</f>
        <v>299</v>
      </c>
      <c r="M102" s="144">
        <f t="shared" si="9"/>
        <v>0</v>
      </c>
      <c r="N102" s="144">
        <f>SUM(N103:N106)</f>
        <v>0</v>
      </c>
      <c r="O102" s="144">
        <f>SUM(O103:O106)</f>
        <v>0</v>
      </c>
      <c r="P102" s="144">
        <f t="shared" si="10"/>
        <v>299</v>
      </c>
    </row>
    <row r="103" ht="18.95" customHeight="1" spans="1:16">
      <c r="A103" s="147"/>
      <c r="B103" s="152"/>
      <c r="C103" s="152"/>
      <c r="D103" s="149">
        <f t="shared" si="11"/>
        <v>0</v>
      </c>
      <c r="E103" s="144">
        <f t="shared" si="8"/>
        <v>0</v>
      </c>
      <c r="F103" s="149"/>
      <c r="G103" s="149"/>
      <c r="H103" s="149"/>
      <c r="I103" s="163" t="s">
        <v>738</v>
      </c>
      <c r="J103" s="144">
        <v>299</v>
      </c>
      <c r="K103" s="161"/>
      <c r="L103" s="162">
        <f>J103+K103</f>
        <v>299</v>
      </c>
      <c r="M103" s="144">
        <f t="shared" si="9"/>
        <v>0</v>
      </c>
      <c r="N103" s="162"/>
      <c r="O103" s="64"/>
      <c r="P103" s="144">
        <f t="shared" si="10"/>
        <v>299</v>
      </c>
    </row>
    <row r="104" ht="18.95" customHeight="1" spans="1:16">
      <c r="A104" s="147"/>
      <c r="B104" s="152"/>
      <c r="C104" s="152"/>
      <c r="D104" s="149">
        <f t="shared" si="11"/>
        <v>0</v>
      </c>
      <c r="E104" s="144">
        <f t="shared" si="8"/>
        <v>0</v>
      </c>
      <c r="F104" s="149"/>
      <c r="G104" s="149"/>
      <c r="H104" s="149"/>
      <c r="I104" s="163" t="s">
        <v>803</v>
      </c>
      <c r="J104" s="144"/>
      <c r="K104" s="161"/>
      <c r="L104" s="162">
        <f>J104+K104</f>
        <v>0</v>
      </c>
      <c r="M104" s="144">
        <f t="shared" si="9"/>
        <v>0</v>
      </c>
      <c r="N104" s="162"/>
      <c r="O104" s="64"/>
      <c r="P104" s="144">
        <f t="shared" si="10"/>
        <v>0</v>
      </c>
    </row>
    <row r="105" ht="18.95" customHeight="1" spans="1:16">
      <c r="A105" s="147"/>
      <c r="B105" s="152"/>
      <c r="C105" s="152"/>
      <c r="D105" s="149">
        <f t="shared" si="11"/>
        <v>0</v>
      </c>
      <c r="E105" s="144">
        <f t="shared" si="8"/>
        <v>0</v>
      </c>
      <c r="F105" s="149"/>
      <c r="G105" s="149"/>
      <c r="H105" s="149"/>
      <c r="I105" s="163" t="s">
        <v>804</v>
      </c>
      <c r="J105" s="144"/>
      <c r="K105" s="161"/>
      <c r="L105" s="162">
        <f>J105+K105</f>
        <v>0</v>
      </c>
      <c r="M105" s="144">
        <f t="shared" si="9"/>
        <v>0</v>
      </c>
      <c r="N105" s="162"/>
      <c r="O105" s="64"/>
      <c r="P105" s="144">
        <f t="shared" si="10"/>
        <v>0</v>
      </c>
    </row>
    <row r="106" ht="18.95" customHeight="1" spans="1:16">
      <c r="A106" s="147"/>
      <c r="B106" s="152"/>
      <c r="C106" s="152"/>
      <c r="D106" s="149">
        <f t="shared" si="11"/>
        <v>0</v>
      </c>
      <c r="E106" s="144">
        <f t="shared" si="8"/>
        <v>0</v>
      </c>
      <c r="F106" s="149"/>
      <c r="G106" s="149"/>
      <c r="H106" s="149"/>
      <c r="I106" s="163" t="s">
        <v>805</v>
      </c>
      <c r="J106" s="144"/>
      <c r="K106" s="161"/>
      <c r="L106" s="162">
        <f>J106+K106</f>
        <v>0</v>
      </c>
      <c r="M106" s="144">
        <f t="shared" si="9"/>
        <v>0</v>
      </c>
      <c r="N106" s="162"/>
      <c r="O106" s="64"/>
      <c r="P106" s="144">
        <f t="shared" si="10"/>
        <v>0</v>
      </c>
    </row>
    <row r="107" ht="18.95" customHeight="1" spans="1:16">
      <c r="A107" s="147"/>
      <c r="B107" s="152"/>
      <c r="C107" s="152"/>
      <c r="D107" s="149">
        <f t="shared" si="11"/>
        <v>0</v>
      </c>
      <c r="E107" s="144">
        <f t="shared" si="8"/>
        <v>0</v>
      </c>
      <c r="F107" s="149"/>
      <c r="G107" s="149"/>
      <c r="H107" s="149"/>
      <c r="I107" s="163" t="s">
        <v>806</v>
      </c>
      <c r="J107" s="144">
        <f>SUM(J108:J111)</f>
        <v>0</v>
      </c>
      <c r="K107" s="160">
        <f>SUM(K108:K111)</f>
        <v>0</v>
      </c>
      <c r="L107" s="144">
        <f>SUM(L108:L111)</f>
        <v>0</v>
      </c>
      <c r="M107" s="144">
        <f t="shared" si="9"/>
        <v>0</v>
      </c>
      <c r="N107" s="144">
        <f>SUM(N108:N111)</f>
        <v>0</v>
      </c>
      <c r="O107" s="144">
        <f>SUM(O108:O111)</f>
        <v>0</v>
      </c>
      <c r="P107" s="144">
        <f t="shared" si="10"/>
        <v>0</v>
      </c>
    </row>
    <row r="108" ht="18.95" customHeight="1" spans="1:16">
      <c r="A108" s="147"/>
      <c r="B108" s="152"/>
      <c r="C108" s="152"/>
      <c r="D108" s="149">
        <f t="shared" si="11"/>
        <v>0</v>
      </c>
      <c r="E108" s="144">
        <f t="shared" si="8"/>
        <v>0</v>
      </c>
      <c r="F108" s="149"/>
      <c r="G108" s="149"/>
      <c r="H108" s="149"/>
      <c r="I108" s="163" t="s">
        <v>738</v>
      </c>
      <c r="J108" s="144"/>
      <c r="K108" s="161"/>
      <c r="L108" s="162">
        <f>J108+K108</f>
        <v>0</v>
      </c>
      <c r="M108" s="144">
        <f t="shared" si="9"/>
        <v>0</v>
      </c>
      <c r="N108" s="162"/>
      <c r="O108" s="64"/>
      <c r="P108" s="144">
        <f t="shared" si="10"/>
        <v>0</v>
      </c>
    </row>
    <row r="109" ht="18.95" customHeight="1" spans="1:16">
      <c r="A109" s="147"/>
      <c r="B109" s="152"/>
      <c r="C109" s="152"/>
      <c r="D109" s="149">
        <f t="shared" si="11"/>
        <v>0</v>
      </c>
      <c r="E109" s="144">
        <f t="shared" si="8"/>
        <v>0</v>
      </c>
      <c r="F109" s="149"/>
      <c r="G109" s="149"/>
      <c r="H109" s="149"/>
      <c r="I109" s="163" t="s">
        <v>803</v>
      </c>
      <c r="J109" s="144"/>
      <c r="K109" s="161"/>
      <c r="L109" s="162">
        <f>J109+K109</f>
        <v>0</v>
      </c>
      <c r="M109" s="144">
        <f t="shared" si="9"/>
        <v>0</v>
      </c>
      <c r="N109" s="162"/>
      <c r="O109" s="64"/>
      <c r="P109" s="144">
        <f t="shared" si="10"/>
        <v>0</v>
      </c>
    </row>
    <row r="110" ht="18.95" customHeight="1" spans="1:16">
      <c r="A110" s="147"/>
      <c r="B110" s="152"/>
      <c r="C110" s="152"/>
      <c r="D110" s="149">
        <f t="shared" si="11"/>
        <v>0</v>
      </c>
      <c r="E110" s="144">
        <f t="shared" si="8"/>
        <v>0</v>
      </c>
      <c r="F110" s="149"/>
      <c r="G110" s="149"/>
      <c r="H110" s="149"/>
      <c r="I110" s="163" t="s">
        <v>807</v>
      </c>
      <c r="J110" s="144"/>
      <c r="K110" s="161"/>
      <c r="L110" s="162">
        <f>J110+K110</f>
        <v>0</v>
      </c>
      <c r="M110" s="144">
        <f t="shared" si="9"/>
        <v>0</v>
      </c>
      <c r="N110" s="162"/>
      <c r="O110" s="64"/>
      <c r="P110" s="144">
        <f t="shared" si="10"/>
        <v>0</v>
      </c>
    </row>
    <row r="111" ht="18.95" customHeight="1" spans="1:16">
      <c r="A111" s="147"/>
      <c r="B111" s="152"/>
      <c r="C111" s="152"/>
      <c r="D111" s="149">
        <f t="shared" si="11"/>
        <v>0</v>
      </c>
      <c r="E111" s="144">
        <f t="shared" si="8"/>
        <v>0</v>
      </c>
      <c r="F111" s="149"/>
      <c r="G111" s="149"/>
      <c r="H111" s="149"/>
      <c r="I111" s="163" t="s">
        <v>808</v>
      </c>
      <c r="J111" s="144"/>
      <c r="K111" s="161"/>
      <c r="L111" s="162">
        <f>J111+K111</f>
        <v>0</v>
      </c>
      <c r="M111" s="144">
        <f t="shared" si="9"/>
        <v>0</v>
      </c>
      <c r="N111" s="162"/>
      <c r="O111" s="64"/>
      <c r="P111" s="144">
        <f t="shared" si="10"/>
        <v>0</v>
      </c>
    </row>
    <row r="112" ht="18.95" customHeight="1" spans="1:16">
      <c r="A112" s="147"/>
      <c r="B112" s="152"/>
      <c r="C112" s="152"/>
      <c r="D112" s="149">
        <f t="shared" si="11"/>
        <v>0</v>
      </c>
      <c r="E112" s="144">
        <f t="shared" si="8"/>
        <v>0</v>
      </c>
      <c r="F112" s="149"/>
      <c r="G112" s="149"/>
      <c r="H112" s="149"/>
      <c r="I112" s="163" t="s">
        <v>809</v>
      </c>
      <c r="J112" s="144">
        <f>SUM(J113:J116)</f>
        <v>0</v>
      </c>
      <c r="K112" s="160">
        <f>SUM(K113:K116)</f>
        <v>0</v>
      </c>
      <c r="L112" s="144">
        <f>SUM(L113:L116)</f>
        <v>0</v>
      </c>
      <c r="M112" s="144">
        <f t="shared" si="9"/>
        <v>0</v>
      </c>
      <c r="N112" s="144">
        <f>SUM(N113:N116)</f>
        <v>0</v>
      </c>
      <c r="O112" s="144">
        <f>SUM(O113:O116)</f>
        <v>0</v>
      </c>
      <c r="P112" s="144">
        <f t="shared" si="10"/>
        <v>0</v>
      </c>
    </row>
    <row r="113" ht="18.95" customHeight="1" spans="1:16">
      <c r="A113" s="147"/>
      <c r="B113" s="152"/>
      <c r="C113" s="152"/>
      <c r="D113" s="149">
        <f t="shared" si="11"/>
        <v>0</v>
      </c>
      <c r="E113" s="144">
        <f t="shared" si="8"/>
        <v>0</v>
      </c>
      <c r="F113" s="149"/>
      <c r="G113" s="149"/>
      <c r="H113" s="149"/>
      <c r="I113" s="163" t="s">
        <v>810</v>
      </c>
      <c r="J113" s="144"/>
      <c r="K113" s="161"/>
      <c r="L113" s="162">
        <f t="shared" ref="L113:L118" si="13">J113+K113</f>
        <v>0</v>
      </c>
      <c r="M113" s="144">
        <f t="shared" si="9"/>
        <v>0</v>
      </c>
      <c r="N113" s="162"/>
      <c r="O113" s="64"/>
      <c r="P113" s="144">
        <f t="shared" si="10"/>
        <v>0</v>
      </c>
    </row>
    <row r="114" ht="18.95" customHeight="1" spans="1:16">
      <c r="A114" s="147"/>
      <c r="B114" s="152"/>
      <c r="C114" s="152"/>
      <c r="D114" s="149">
        <f t="shared" si="11"/>
        <v>0</v>
      </c>
      <c r="E114" s="144">
        <f t="shared" si="8"/>
        <v>0</v>
      </c>
      <c r="F114" s="149"/>
      <c r="G114" s="149"/>
      <c r="H114" s="149"/>
      <c r="I114" s="163" t="s">
        <v>811</v>
      </c>
      <c r="J114" s="144"/>
      <c r="K114" s="161"/>
      <c r="L114" s="162">
        <f t="shared" si="13"/>
        <v>0</v>
      </c>
      <c r="M114" s="144">
        <f t="shared" si="9"/>
        <v>0</v>
      </c>
      <c r="N114" s="162"/>
      <c r="O114" s="64"/>
      <c r="P114" s="144">
        <f t="shared" si="10"/>
        <v>0</v>
      </c>
    </row>
    <row r="115" ht="18.95" customHeight="1" spans="1:16">
      <c r="A115" s="147"/>
      <c r="B115" s="152"/>
      <c r="C115" s="152"/>
      <c r="D115" s="149">
        <f t="shared" si="11"/>
        <v>0</v>
      </c>
      <c r="E115" s="144">
        <f t="shared" si="8"/>
        <v>0</v>
      </c>
      <c r="F115" s="149"/>
      <c r="G115" s="149"/>
      <c r="H115" s="149"/>
      <c r="I115" s="163" t="s">
        <v>812</v>
      </c>
      <c r="J115" s="144"/>
      <c r="K115" s="161"/>
      <c r="L115" s="162">
        <f t="shared" si="13"/>
        <v>0</v>
      </c>
      <c r="M115" s="144">
        <f t="shared" si="9"/>
        <v>0</v>
      </c>
      <c r="N115" s="162"/>
      <c r="O115" s="64"/>
      <c r="P115" s="144">
        <f t="shared" si="10"/>
        <v>0</v>
      </c>
    </row>
    <row r="116" ht="18.95" customHeight="1" spans="1:16">
      <c r="A116" s="147"/>
      <c r="B116" s="152"/>
      <c r="C116" s="152"/>
      <c r="D116" s="149">
        <f t="shared" si="11"/>
        <v>0</v>
      </c>
      <c r="E116" s="144">
        <f t="shared" si="8"/>
        <v>0</v>
      </c>
      <c r="F116" s="149"/>
      <c r="G116" s="149"/>
      <c r="H116" s="149"/>
      <c r="I116" s="163" t="s">
        <v>813</v>
      </c>
      <c r="J116" s="144"/>
      <c r="K116" s="161"/>
      <c r="L116" s="162">
        <f t="shared" si="13"/>
        <v>0</v>
      </c>
      <c r="M116" s="144">
        <f t="shared" si="9"/>
        <v>0</v>
      </c>
      <c r="N116" s="162"/>
      <c r="O116" s="64"/>
      <c r="P116" s="144">
        <f t="shared" si="10"/>
        <v>0</v>
      </c>
    </row>
    <row r="117" ht="26" customHeight="1" spans="1:16">
      <c r="A117" s="147"/>
      <c r="B117" s="152"/>
      <c r="C117" s="152"/>
      <c r="D117" s="149">
        <f t="shared" si="11"/>
        <v>0</v>
      </c>
      <c r="E117" s="144">
        <f t="shared" si="8"/>
        <v>0</v>
      </c>
      <c r="F117" s="149"/>
      <c r="G117" s="149"/>
      <c r="H117" s="149"/>
      <c r="I117" s="163" t="s">
        <v>814</v>
      </c>
      <c r="J117" s="144"/>
      <c r="K117" s="161"/>
      <c r="L117" s="162">
        <f t="shared" si="13"/>
        <v>0</v>
      </c>
      <c r="M117" s="144">
        <f t="shared" si="9"/>
        <v>0</v>
      </c>
      <c r="N117" s="162"/>
      <c r="O117" s="64"/>
      <c r="P117" s="144">
        <f t="shared" si="10"/>
        <v>0</v>
      </c>
    </row>
    <row r="118" ht="26" customHeight="1" spans="1:16">
      <c r="A118" s="147"/>
      <c r="B118" s="152"/>
      <c r="C118" s="152"/>
      <c r="D118" s="149">
        <f t="shared" si="11"/>
        <v>0</v>
      </c>
      <c r="E118" s="144">
        <f t="shared" si="8"/>
        <v>0</v>
      </c>
      <c r="F118" s="149"/>
      <c r="G118" s="149"/>
      <c r="H118" s="149"/>
      <c r="I118" s="163" t="s">
        <v>815</v>
      </c>
      <c r="J118" s="144"/>
      <c r="K118" s="161"/>
      <c r="L118" s="162">
        <f t="shared" si="13"/>
        <v>0</v>
      </c>
      <c r="M118" s="144">
        <f t="shared" si="9"/>
        <v>0</v>
      </c>
      <c r="N118" s="162"/>
      <c r="O118" s="64"/>
      <c r="P118" s="144">
        <f t="shared" si="10"/>
        <v>0</v>
      </c>
    </row>
    <row r="119" ht="21" customHeight="1" spans="1:16">
      <c r="A119" s="147"/>
      <c r="B119" s="152"/>
      <c r="C119" s="152"/>
      <c r="D119" s="149">
        <f t="shared" si="11"/>
        <v>0</v>
      </c>
      <c r="E119" s="144">
        <f t="shared" si="8"/>
        <v>0</v>
      </c>
      <c r="F119" s="149"/>
      <c r="G119" s="149"/>
      <c r="H119" s="149"/>
      <c r="I119" s="163" t="s">
        <v>816</v>
      </c>
      <c r="J119" s="144">
        <f>J120+J125+J130+J135+J144+J151+J160+J163+J166+J167</f>
        <v>873.18</v>
      </c>
      <c r="K119" s="160">
        <f>K120+K125+K130+K135+K144+K151+K160+K163+K166+K167</f>
        <v>0</v>
      </c>
      <c r="L119" s="144">
        <f>L120+L125+L130+L135+L144+L151+L160+L163+L166+L167</f>
        <v>873.18</v>
      </c>
      <c r="M119" s="144">
        <f t="shared" si="9"/>
        <v>0</v>
      </c>
      <c r="N119" s="144">
        <f>N120+N125+N130+N135+N144+N151+N160+N163+N166+N167</f>
        <v>0</v>
      </c>
      <c r="O119" s="144">
        <f>O120+O125+O130+O135+O144+O151+O160+O163+O166+O167</f>
        <v>0</v>
      </c>
      <c r="P119" s="144">
        <f t="shared" si="10"/>
        <v>873.18</v>
      </c>
    </row>
    <row r="120" ht="21" customHeight="1" spans="1:16">
      <c r="A120" s="147"/>
      <c r="B120" s="152"/>
      <c r="C120" s="152"/>
      <c r="D120" s="149">
        <f t="shared" si="11"/>
        <v>0</v>
      </c>
      <c r="E120" s="144">
        <f t="shared" si="8"/>
        <v>0</v>
      </c>
      <c r="F120" s="149"/>
      <c r="G120" s="149"/>
      <c r="H120" s="149"/>
      <c r="I120" s="163" t="s">
        <v>817</v>
      </c>
      <c r="J120" s="144">
        <f>SUM(J121:J124)</f>
        <v>0</v>
      </c>
      <c r="K120" s="160">
        <f>SUM(K121:K124)</f>
        <v>0</v>
      </c>
      <c r="L120" s="144">
        <f>SUM(L121:L124)</f>
        <v>0</v>
      </c>
      <c r="M120" s="144">
        <f t="shared" si="9"/>
        <v>0</v>
      </c>
      <c r="N120" s="144">
        <f>SUM(N121:N124)</f>
        <v>0</v>
      </c>
      <c r="O120" s="144">
        <f>SUM(O121:O124)</f>
        <v>0</v>
      </c>
      <c r="P120" s="144">
        <f t="shared" si="10"/>
        <v>0</v>
      </c>
    </row>
    <row r="121" ht="21" customHeight="1" spans="1:16">
      <c r="A121" s="147"/>
      <c r="B121" s="152"/>
      <c r="C121" s="152"/>
      <c r="D121" s="149">
        <f t="shared" si="11"/>
        <v>0</v>
      </c>
      <c r="E121" s="144">
        <f t="shared" si="8"/>
        <v>0</v>
      </c>
      <c r="F121" s="149"/>
      <c r="G121" s="149"/>
      <c r="H121" s="149"/>
      <c r="I121" s="163" t="s">
        <v>818</v>
      </c>
      <c r="J121" s="144"/>
      <c r="K121" s="161"/>
      <c r="L121" s="162">
        <f>J121+K121</f>
        <v>0</v>
      </c>
      <c r="M121" s="144">
        <f t="shared" si="9"/>
        <v>0</v>
      </c>
      <c r="N121" s="162"/>
      <c r="O121" s="64"/>
      <c r="P121" s="144">
        <f t="shared" si="10"/>
        <v>0</v>
      </c>
    </row>
    <row r="122" ht="21" customHeight="1" spans="1:16">
      <c r="A122" s="147"/>
      <c r="B122" s="152"/>
      <c r="C122" s="152"/>
      <c r="D122" s="149">
        <f t="shared" si="11"/>
        <v>0</v>
      </c>
      <c r="E122" s="144">
        <f t="shared" si="8"/>
        <v>0</v>
      </c>
      <c r="F122" s="149"/>
      <c r="G122" s="149"/>
      <c r="H122" s="149"/>
      <c r="I122" s="163" t="s">
        <v>819</v>
      </c>
      <c r="J122" s="144"/>
      <c r="K122" s="161"/>
      <c r="L122" s="162">
        <f>J122+K122</f>
        <v>0</v>
      </c>
      <c r="M122" s="144">
        <f t="shared" si="9"/>
        <v>0</v>
      </c>
      <c r="N122" s="162"/>
      <c r="O122" s="64"/>
      <c r="P122" s="144">
        <f t="shared" si="10"/>
        <v>0</v>
      </c>
    </row>
    <row r="123" ht="21" customHeight="1" spans="1:16">
      <c r="A123" s="147"/>
      <c r="B123" s="152"/>
      <c r="C123" s="152"/>
      <c r="D123" s="149">
        <f t="shared" si="11"/>
        <v>0</v>
      </c>
      <c r="E123" s="144">
        <f t="shared" si="8"/>
        <v>0</v>
      </c>
      <c r="F123" s="149"/>
      <c r="G123" s="149"/>
      <c r="H123" s="149"/>
      <c r="I123" s="163" t="s">
        <v>820</v>
      </c>
      <c r="J123" s="144"/>
      <c r="K123" s="161"/>
      <c r="L123" s="162">
        <f>J123+K123</f>
        <v>0</v>
      </c>
      <c r="M123" s="144">
        <f t="shared" si="9"/>
        <v>0</v>
      </c>
      <c r="N123" s="162"/>
      <c r="O123" s="64"/>
      <c r="P123" s="144">
        <f t="shared" si="10"/>
        <v>0</v>
      </c>
    </row>
    <row r="124" ht="27" customHeight="1" spans="1:16">
      <c r="A124" s="147"/>
      <c r="B124" s="152"/>
      <c r="C124" s="152"/>
      <c r="D124" s="149">
        <f t="shared" si="11"/>
        <v>0</v>
      </c>
      <c r="E124" s="144">
        <f t="shared" si="8"/>
        <v>0</v>
      </c>
      <c r="F124" s="149"/>
      <c r="G124" s="149"/>
      <c r="H124" s="149"/>
      <c r="I124" s="163" t="s">
        <v>821</v>
      </c>
      <c r="J124" s="144"/>
      <c r="K124" s="161"/>
      <c r="L124" s="162">
        <f>J124+K124</f>
        <v>0</v>
      </c>
      <c r="M124" s="144">
        <f t="shared" si="9"/>
        <v>0</v>
      </c>
      <c r="N124" s="162"/>
      <c r="O124" s="64"/>
      <c r="P124" s="144">
        <f t="shared" si="10"/>
        <v>0</v>
      </c>
    </row>
    <row r="125" ht="22" customHeight="1" spans="1:16">
      <c r="A125" s="147"/>
      <c r="B125" s="152"/>
      <c r="C125" s="152"/>
      <c r="D125" s="149">
        <f t="shared" si="11"/>
        <v>0</v>
      </c>
      <c r="E125" s="144">
        <f t="shared" si="8"/>
        <v>0</v>
      </c>
      <c r="F125" s="149"/>
      <c r="G125" s="149"/>
      <c r="H125" s="149"/>
      <c r="I125" s="163" t="s">
        <v>822</v>
      </c>
      <c r="J125" s="144">
        <f>SUM(J126:J129)</f>
        <v>873.18</v>
      </c>
      <c r="K125" s="160">
        <f>SUM(K126:K129)</f>
        <v>0</v>
      </c>
      <c r="L125" s="144">
        <f>SUM(L126:L129)</f>
        <v>873.18</v>
      </c>
      <c r="M125" s="144">
        <f t="shared" si="9"/>
        <v>0</v>
      </c>
      <c r="N125" s="144">
        <f>SUM(N126:N129)</f>
        <v>0</v>
      </c>
      <c r="O125" s="144">
        <f>SUM(O126:O129)</f>
        <v>0</v>
      </c>
      <c r="P125" s="144">
        <f t="shared" si="10"/>
        <v>873.18</v>
      </c>
    </row>
    <row r="126" ht="22" customHeight="1" spans="1:16">
      <c r="A126" s="147"/>
      <c r="B126" s="152"/>
      <c r="C126" s="152"/>
      <c r="D126" s="149">
        <f t="shared" si="11"/>
        <v>0</v>
      </c>
      <c r="E126" s="144">
        <f t="shared" si="8"/>
        <v>0</v>
      </c>
      <c r="F126" s="149"/>
      <c r="G126" s="149"/>
      <c r="H126" s="149"/>
      <c r="I126" s="163" t="s">
        <v>820</v>
      </c>
      <c r="J126" s="144"/>
      <c r="K126" s="161"/>
      <c r="L126" s="162">
        <f>J126+K126</f>
        <v>0</v>
      </c>
      <c r="M126" s="144">
        <f t="shared" si="9"/>
        <v>0</v>
      </c>
      <c r="N126" s="162"/>
      <c r="O126" s="64"/>
      <c r="P126" s="144">
        <f t="shared" si="10"/>
        <v>0</v>
      </c>
    </row>
    <row r="127" ht="22" customHeight="1" spans="1:16">
      <c r="A127" s="147"/>
      <c r="B127" s="152"/>
      <c r="C127" s="152"/>
      <c r="D127" s="149">
        <f t="shared" si="11"/>
        <v>0</v>
      </c>
      <c r="E127" s="144">
        <f t="shared" si="8"/>
        <v>0</v>
      </c>
      <c r="F127" s="149"/>
      <c r="G127" s="149"/>
      <c r="H127" s="149"/>
      <c r="I127" s="163" t="s">
        <v>823</v>
      </c>
      <c r="J127" s="144"/>
      <c r="K127" s="161"/>
      <c r="L127" s="162">
        <f>J127+K127</f>
        <v>0</v>
      </c>
      <c r="M127" s="144">
        <f t="shared" si="9"/>
        <v>0</v>
      </c>
      <c r="N127" s="162"/>
      <c r="O127" s="64"/>
      <c r="P127" s="144">
        <f t="shared" si="10"/>
        <v>0</v>
      </c>
    </row>
    <row r="128" ht="22" customHeight="1" spans="1:16">
      <c r="A128" s="147"/>
      <c r="B128" s="152"/>
      <c r="C128" s="152"/>
      <c r="D128" s="149">
        <f t="shared" si="11"/>
        <v>0</v>
      </c>
      <c r="E128" s="144">
        <f t="shared" si="8"/>
        <v>0</v>
      </c>
      <c r="F128" s="149"/>
      <c r="G128" s="149"/>
      <c r="H128" s="149"/>
      <c r="I128" s="163" t="s">
        <v>824</v>
      </c>
      <c r="J128" s="144"/>
      <c r="K128" s="161"/>
      <c r="L128" s="162">
        <f>J128+K128</f>
        <v>0</v>
      </c>
      <c r="M128" s="144">
        <f t="shared" si="9"/>
        <v>0</v>
      </c>
      <c r="N128" s="162"/>
      <c r="O128" s="64"/>
      <c r="P128" s="144">
        <f t="shared" si="10"/>
        <v>0</v>
      </c>
    </row>
    <row r="129" ht="22" customHeight="1" spans="1:16">
      <c r="A129" s="147"/>
      <c r="B129" s="152"/>
      <c r="C129" s="152"/>
      <c r="D129" s="149">
        <f t="shared" si="11"/>
        <v>0</v>
      </c>
      <c r="E129" s="144">
        <f t="shared" si="8"/>
        <v>0</v>
      </c>
      <c r="F129" s="149"/>
      <c r="G129" s="149"/>
      <c r="H129" s="149"/>
      <c r="I129" s="163" t="s">
        <v>825</v>
      </c>
      <c r="J129" s="144">
        <v>873.18</v>
      </c>
      <c r="K129" s="161"/>
      <c r="L129" s="162">
        <f>J129+K129</f>
        <v>873.18</v>
      </c>
      <c r="M129" s="144">
        <f t="shared" si="9"/>
        <v>0</v>
      </c>
      <c r="N129" s="162"/>
      <c r="O129" s="64"/>
      <c r="P129" s="144">
        <f t="shared" si="10"/>
        <v>873.18</v>
      </c>
    </row>
    <row r="130" ht="22" customHeight="1" spans="1:16">
      <c r="A130" s="147"/>
      <c r="B130" s="152"/>
      <c r="C130" s="152"/>
      <c r="D130" s="149">
        <f t="shared" si="11"/>
        <v>0</v>
      </c>
      <c r="E130" s="144">
        <f t="shared" si="8"/>
        <v>0</v>
      </c>
      <c r="F130" s="149"/>
      <c r="G130" s="149"/>
      <c r="H130" s="149"/>
      <c r="I130" s="163" t="s">
        <v>826</v>
      </c>
      <c r="J130" s="144">
        <f>SUM(J131:J134)</f>
        <v>0</v>
      </c>
      <c r="K130" s="160">
        <f>SUM(K131:K134)</f>
        <v>0</v>
      </c>
      <c r="L130" s="144">
        <f>SUM(L131:L134)</f>
        <v>0</v>
      </c>
      <c r="M130" s="144">
        <f t="shared" si="9"/>
        <v>0</v>
      </c>
      <c r="N130" s="144">
        <f>SUM(N131:N134)</f>
        <v>0</v>
      </c>
      <c r="O130" s="144">
        <f>SUM(O131:O134)</f>
        <v>0</v>
      </c>
      <c r="P130" s="144">
        <f t="shared" si="10"/>
        <v>0</v>
      </c>
    </row>
    <row r="131" ht="22" customHeight="1" spans="1:16">
      <c r="A131" s="147"/>
      <c r="B131" s="152"/>
      <c r="C131" s="152"/>
      <c r="D131" s="149">
        <f t="shared" si="11"/>
        <v>0</v>
      </c>
      <c r="E131" s="144">
        <f t="shared" si="8"/>
        <v>0</v>
      </c>
      <c r="F131" s="149"/>
      <c r="G131" s="149"/>
      <c r="H131" s="149"/>
      <c r="I131" s="163" t="s">
        <v>827</v>
      </c>
      <c r="J131" s="144"/>
      <c r="K131" s="161"/>
      <c r="L131" s="162">
        <f>J131+K131</f>
        <v>0</v>
      </c>
      <c r="M131" s="144">
        <f t="shared" si="9"/>
        <v>0</v>
      </c>
      <c r="N131" s="162"/>
      <c r="O131" s="64"/>
      <c r="P131" s="144">
        <f t="shared" si="10"/>
        <v>0</v>
      </c>
    </row>
    <row r="132" ht="22" customHeight="1" spans="1:16">
      <c r="A132" s="147"/>
      <c r="B132" s="152"/>
      <c r="C132" s="152"/>
      <c r="D132" s="149">
        <f t="shared" si="11"/>
        <v>0</v>
      </c>
      <c r="E132" s="144">
        <f t="shared" si="8"/>
        <v>0</v>
      </c>
      <c r="F132" s="149"/>
      <c r="G132" s="149"/>
      <c r="H132" s="149"/>
      <c r="I132" s="163" t="s">
        <v>828</v>
      </c>
      <c r="J132" s="144"/>
      <c r="K132" s="161"/>
      <c r="L132" s="162">
        <f>J132+K132</f>
        <v>0</v>
      </c>
      <c r="M132" s="144">
        <f t="shared" si="9"/>
        <v>0</v>
      </c>
      <c r="N132" s="162"/>
      <c r="O132" s="64"/>
      <c r="P132" s="144">
        <f t="shared" si="10"/>
        <v>0</v>
      </c>
    </row>
    <row r="133" ht="22" customHeight="1" spans="1:16">
      <c r="A133" s="147"/>
      <c r="B133" s="152"/>
      <c r="C133" s="152"/>
      <c r="D133" s="149">
        <f t="shared" si="11"/>
        <v>0</v>
      </c>
      <c r="E133" s="144">
        <f t="shared" si="8"/>
        <v>0</v>
      </c>
      <c r="F133" s="149"/>
      <c r="G133" s="149"/>
      <c r="H133" s="149"/>
      <c r="I133" s="163" t="s">
        <v>829</v>
      </c>
      <c r="J133" s="144"/>
      <c r="K133" s="161"/>
      <c r="L133" s="162">
        <f>J133+K133</f>
        <v>0</v>
      </c>
      <c r="M133" s="144">
        <f t="shared" si="9"/>
        <v>0</v>
      </c>
      <c r="N133" s="162"/>
      <c r="O133" s="64"/>
      <c r="P133" s="144">
        <f t="shared" si="10"/>
        <v>0</v>
      </c>
    </row>
    <row r="134" ht="22" customHeight="1" spans="1:16">
      <c r="A134" s="147"/>
      <c r="B134" s="152"/>
      <c r="C134" s="152"/>
      <c r="D134" s="149">
        <f t="shared" si="11"/>
        <v>0</v>
      </c>
      <c r="E134" s="144">
        <f t="shared" si="8"/>
        <v>0</v>
      </c>
      <c r="F134" s="149"/>
      <c r="G134" s="149"/>
      <c r="H134" s="149"/>
      <c r="I134" s="163" t="s">
        <v>830</v>
      </c>
      <c r="J134" s="144"/>
      <c r="K134" s="161"/>
      <c r="L134" s="162">
        <f>J134+K134</f>
        <v>0</v>
      </c>
      <c r="M134" s="144">
        <f t="shared" si="9"/>
        <v>0</v>
      </c>
      <c r="N134" s="162"/>
      <c r="O134" s="64"/>
      <c r="P134" s="144">
        <f t="shared" si="10"/>
        <v>0</v>
      </c>
    </row>
    <row r="135" ht="18.95" customHeight="1" spans="1:16">
      <c r="A135" s="147"/>
      <c r="B135" s="152"/>
      <c r="C135" s="152"/>
      <c r="D135" s="149">
        <f t="shared" si="11"/>
        <v>0</v>
      </c>
      <c r="E135" s="144">
        <f t="shared" si="8"/>
        <v>0</v>
      </c>
      <c r="F135" s="149"/>
      <c r="G135" s="149"/>
      <c r="H135" s="149"/>
      <c r="I135" s="163" t="s">
        <v>831</v>
      </c>
      <c r="J135" s="144">
        <f>SUM(J136:J143)</f>
        <v>0</v>
      </c>
      <c r="K135" s="161"/>
      <c r="L135" s="162">
        <f>J135+K135</f>
        <v>0</v>
      </c>
      <c r="M135" s="144">
        <f t="shared" si="9"/>
        <v>0</v>
      </c>
      <c r="N135" s="162"/>
      <c r="O135" s="64"/>
      <c r="P135" s="144">
        <f t="shared" si="10"/>
        <v>0</v>
      </c>
    </row>
    <row r="136" ht="18.95" customHeight="1" spans="1:16">
      <c r="A136" s="147"/>
      <c r="B136" s="152"/>
      <c r="C136" s="152"/>
      <c r="D136" s="149">
        <f t="shared" si="11"/>
        <v>0</v>
      </c>
      <c r="E136" s="144">
        <f t="shared" ref="E136:E199" si="14">F136-G136</f>
        <v>0</v>
      </c>
      <c r="F136" s="149"/>
      <c r="G136" s="149"/>
      <c r="H136" s="149"/>
      <c r="I136" s="163" t="s">
        <v>832</v>
      </c>
      <c r="J136" s="144"/>
      <c r="K136" s="160"/>
      <c r="L136" s="144"/>
      <c r="M136" s="144">
        <f t="shared" ref="M136:M199" si="15">N136-O136</f>
        <v>0</v>
      </c>
      <c r="N136" s="144"/>
      <c r="O136" s="144"/>
      <c r="P136" s="144">
        <f t="shared" ref="P136:P199" si="16">L136+M136</f>
        <v>0</v>
      </c>
    </row>
    <row r="137" ht="18.95" customHeight="1" spans="1:16">
      <c r="A137" s="147"/>
      <c r="B137" s="152"/>
      <c r="C137" s="152"/>
      <c r="D137" s="149">
        <f t="shared" si="11"/>
        <v>0</v>
      </c>
      <c r="E137" s="144">
        <f t="shared" si="14"/>
        <v>0</v>
      </c>
      <c r="F137" s="149"/>
      <c r="G137" s="149"/>
      <c r="H137" s="149"/>
      <c r="I137" s="163" t="s">
        <v>833</v>
      </c>
      <c r="J137" s="144"/>
      <c r="K137" s="161"/>
      <c r="L137" s="162">
        <f t="shared" ref="L137:L143" si="17">J137+K137</f>
        <v>0</v>
      </c>
      <c r="M137" s="144">
        <f t="shared" si="15"/>
        <v>0</v>
      </c>
      <c r="N137" s="162"/>
      <c r="O137" s="64"/>
      <c r="P137" s="144">
        <f t="shared" si="16"/>
        <v>0</v>
      </c>
    </row>
    <row r="138" ht="18.95" customHeight="1" spans="1:16">
      <c r="A138" s="147"/>
      <c r="B138" s="152"/>
      <c r="C138" s="152"/>
      <c r="D138" s="149">
        <f t="shared" si="11"/>
        <v>0</v>
      </c>
      <c r="E138" s="144">
        <f t="shared" si="14"/>
        <v>0</v>
      </c>
      <c r="F138" s="149"/>
      <c r="G138" s="149"/>
      <c r="H138" s="149"/>
      <c r="I138" s="163" t="s">
        <v>834</v>
      </c>
      <c r="J138" s="144"/>
      <c r="K138" s="161"/>
      <c r="L138" s="162">
        <f t="shared" si="17"/>
        <v>0</v>
      </c>
      <c r="M138" s="144">
        <f t="shared" si="15"/>
        <v>0</v>
      </c>
      <c r="N138" s="162"/>
      <c r="O138" s="64"/>
      <c r="P138" s="144">
        <f t="shared" si="16"/>
        <v>0</v>
      </c>
    </row>
    <row r="139" ht="18.95" customHeight="1" spans="1:16">
      <c r="A139" s="147"/>
      <c r="B139" s="152"/>
      <c r="C139" s="152"/>
      <c r="D139" s="149">
        <f t="shared" si="11"/>
        <v>0</v>
      </c>
      <c r="E139" s="144">
        <f t="shared" si="14"/>
        <v>0</v>
      </c>
      <c r="F139" s="149"/>
      <c r="G139" s="149"/>
      <c r="H139" s="149"/>
      <c r="I139" s="163" t="s">
        <v>835</v>
      </c>
      <c r="J139" s="144"/>
      <c r="K139" s="161"/>
      <c r="L139" s="162">
        <f t="shared" si="17"/>
        <v>0</v>
      </c>
      <c r="M139" s="144">
        <f t="shared" si="15"/>
        <v>0</v>
      </c>
      <c r="N139" s="162"/>
      <c r="O139" s="64"/>
      <c r="P139" s="144">
        <f t="shared" si="16"/>
        <v>0</v>
      </c>
    </row>
    <row r="140" ht="18.95" customHeight="1" spans="1:16">
      <c r="A140" s="147"/>
      <c r="B140" s="152"/>
      <c r="C140" s="152"/>
      <c r="D140" s="149">
        <f t="shared" si="11"/>
        <v>0</v>
      </c>
      <c r="E140" s="144">
        <f t="shared" si="14"/>
        <v>0</v>
      </c>
      <c r="F140" s="149"/>
      <c r="G140" s="149"/>
      <c r="H140" s="149"/>
      <c r="I140" s="163" t="s">
        <v>836</v>
      </c>
      <c r="J140" s="144"/>
      <c r="K140" s="161"/>
      <c r="L140" s="162">
        <f t="shared" si="17"/>
        <v>0</v>
      </c>
      <c r="M140" s="144">
        <f t="shared" si="15"/>
        <v>0</v>
      </c>
      <c r="N140" s="162"/>
      <c r="O140" s="64"/>
      <c r="P140" s="144">
        <f t="shared" si="16"/>
        <v>0</v>
      </c>
    </row>
    <row r="141" ht="18.95" customHeight="1" spans="1:16">
      <c r="A141" s="147"/>
      <c r="B141" s="152"/>
      <c r="C141" s="152"/>
      <c r="D141" s="149">
        <f t="shared" si="11"/>
        <v>0</v>
      </c>
      <c r="E141" s="144">
        <f t="shared" si="14"/>
        <v>0</v>
      </c>
      <c r="F141" s="149"/>
      <c r="G141" s="149"/>
      <c r="H141" s="149"/>
      <c r="I141" s="163" t="s">
        <v>837</v>
      </c>
      <c r="J141" s="144"/>
      <c r="K141" s="161"/>
      <c r="L141" s="162">
        <f t="shared" si="17"/>
        <v>0</v>
      </c>
      <c r="M141" s="144">
        <f t="shared" si="15"/>
        <v>0</v>
      </c>
      <c r="N141" s="162"/>
      <c r="O141" s="64"/>
      <c r="P141" s="144">
        <f t="shared" si="16"/>
        <v>0</v>
      </c>
    </row>
    <row r="142" ht="18.95" customHeight="1" spans="1:16">
      <c r="A142" s="147"/>
      <c r="B142" s="152"/>
      <c r="C142" s="152"/>
      <c r="D142" s="149">
        <f t="shared" ref="D142:D205" si="18">B142+C142</f>
        <v>0</v>
      </c>
      <c r="E142" s="144">
        <f t="shared" si="14"/>
        <v>0</v>
      </c>
      <c r="F142" s="149"/>
      <c r="G142" s="149"/>
      <c r="H142" s="149"/>
      <c r="I142" s="163" t="s">
        <v>838</v>
      </c>
      <c r="J142" s="144"/>
      <c r="K142" s="161"/>
      <c r="L142" s="162">
        <f t="shared" si="17"/>
        <v>0</v>
      </c>
      <c r="M142" s="144">
        <f t="shared" si="15"/>
        <v>0</v>
      </c>
      <c r="N142" s="162"/>
      <c r="O142" s="64"/>
      <c r="P142" s="144">
        <f t="shared" si="16"/>
        <v>0</v>
      </c>
    </row>
    <row r="143" ht="18.95" customHeight="1" spans="1:16">
      <c r="A143" s="147"/>
      <c r="B143" s="152"/>
      <c r="C143" s="152"/>
      <c r="D143" s="149">
        <f t="shared" si="18"/>
        <v>0</v>
      </c>
      <c r="E143" s="144">
        <f t="shared" si="14"/>
        <v>0</v>
      </c>
      <c r="F143" s="149"/>
      <c r="G143" s="149"/>
      <c r="H143" s="149"/>
      <c r="I143" s="163" t="s">
        <v>839</v>
      </c>
      <c r="J143" s="144"/>
      <c r="K143" s="161"/>
      <c r="L143" s="162">
        <f t="shared" si="17"/>
        <v>0</v>
      </c>
      <c r="M143" s="144">
        <f t="shared" si="15"/>
        <v>0</v>
      </c>
      <c r="N143" s="162"/>
      <c r="O143" s="64"/>
      <c r="P143" s="144">
        <f t="shared" si="16"/>
        <v>0</v>
      </c>
    </row>
    <row r="144" ht="18.95" customHeight="1" spans="1:16">
      <c r="A144" s="147"/>
      <c r="B144" s="152"/>
      <c r="C144" s="152"/>
      <c r="D144" s="149">
        <f t="shared" si="18"/>
        <v>0</v>
      </c>
      <c r="E144" s="144">
        <f t="shared" si="14"/>
        <v>0</v>
      </c>
      <c r="F144" s="149"/>
      <c r="G144" s="149"/>
      <c r="H144" s="149"/>
      <c r="I144" s="163" t="s">
        <v>840</v>
      </c>
      <c r="J144" s="144">
        <f>SUM(J145:J150)</f>
        <v>0</v>
      </c>
      <c r="K144" s="160">
        <f>SUM(K145:K150)</f>
        <v>0</v>
      </c>
      <c r="L144" s="144">
        <f>SUM(L145:L150)</f>
        <v>0</v>
      </c>
      <c r="M144" s="144">
        <f t="shared" si="15"/>
        <v>0</v>
      </c>
      <c r="N144" s="144">
        <f>SUM(N145:N150)</f>
        <v>0</v>
      </c>
      <c r="O144" s="144">
        <f>SUM(O145:O150)</f>
        <v>0</v>
      </c>
      <c r="P144" s="144">
        <f t="shared" si="16"/>
        <v>0</v>
      </c>
    </row>
    <row r="145" ht="18.95" customHeight="1" spans="1:16">
      <c r="A145" s="147"/>
      <c r="B145" s="152"/>
      <c r="C145" s="152"/>
      <c r="D145" s="149">
        <f t="shared" si="18"/>
        <v>0</v>
      </c>
      <c r="E145" s="144">
        <f t="shared" si="14"/>
        <v>0</v>
      </c>
      <c r="F145" s="149"/>
      <c r="G145" s="149"/>
      <c r="H145" s="149"/>
      <c r="I145" s="163" t="s">
        <v>841</v>
      </c>
      <c r="J145" s="144"/>
      <c r="K145" s="161"/>
      <c r="L145" s="162">
        <f t="shared" ref="L145:L150" si="19">J145+K145</f>
        <v>0</v>
      </c>
      <c r="M145" s="144">
        <f t="shared" si="15"/>
        <v>0</v>
      </c>
      <c r="N145" s="162"/>
      <c r="O145" s="64"/>
      <c r="P145" s="144">
        <f t="shared" si="16"/>
        <v>0</v>
      </c>
    </row>
    <row r="146" ht="18.95" customHeight="1" spans="1:16">
      <c r="A146" s="147"/>
      <c r="B146" s="152"/>
      <c r="C146" s="152"/>
      <c r="D146" s="149">
        <f t="shared" si="18"/>
        <v>0</v>
      </c>
      <c r="E146" s="144">
        <f t="shared" si="14"/>
        <v>0</v>
      </c>
      <c r="F146" s="149"/>
      <c r="G146" s="149"/>
      <c r="H146" s="149"/>
      <c r="I146" s="163" t="s">
        <v>842</v>
      </c>
      <c r="J146" s="144"/>
      <c r="K146" s="161"/>
      <c r="L146" s="162">
        <f t="shared" si="19"/>
        <v>0</v>
      </c>
      <c r="M146" s="144">
        <f t="shared" si="15"/>
        <v>0</v>
      </c>
      <c r="N146" s="162"/>
      <c r="O146" s="64"/>
      <c r="P146" s="144">
        <f t="shared" si="16"/>
        <v>0</v>
      </c>
    </row>
    <row r="147" ht="18.95" customHeight="1" spans="1:16">
      <c r="A147" s="147"/>
      <c r="B147" s="152"/>
      <c r="C147" s="152"/>
      <c r="D147" s="149">
        <f t="shared" si="18"/>
        <v>0</v>
      </c>
      <c r="E147" s="144">
        <f t="shared" si="14"/>
        <v>0</v>
      </c>
      <c r="F147" s="149"/>
      <c r="G147" s="149"/>
      <c r="H147" s="149"/>
      <c r="I147" s="163" t="s">
        <v>843</v>
      </c>
      <c r="J147" s="144"/>
      <c r="K147" s="161"/>
      <c r="L147" s="162">
        <f t="shared" si="19"/>
        <v>0</v>
      </c>
      <c r="M147" s="144">
        <f t="shared" si="15"/>
        <v>0</v>
      </c>
      <c r="N147" s="162"/>
      <c r="O147" s="64"/>
      <c r="P147" s="144">
        <f t="shared" si="16"/>
        <v>0</v>
      </c>
    </row>
    <row r="148" ht="18.95" customHeight="1" spans="1:16">
      <c r="A148" s="147"/>
      <c r="B148" s="152"/>
      <c r="C148" s="152"/>
      <c r="D148" s="149">
        <f t="shared" si="18"/>
        <v>0</v>
      </c>
      <c r="E148" s="144">
        <f t="shared" si="14"/>
        <v>0</v>
      </c>
      <c r="F148" s="149"/>
      <c r="G148" s="149"/>
      <c r="H148" s="149"/>
      <c r="I148" s="163" t="s">
        <v>844</v>
      </c>
      <c r="J148" s="144"/>
      <c r="K148" s="161"/>
      <c r="L148" s="162">
        <f t="shared" si="19"/>
        <v>0</v>
      </c>
      <c r="M148" s="144">
        <f t="shared" si="15"/>
        <v>0</v>
      </c>
      <c r="N148" s="162"/>
      <c r="O148" s="64"/>
      <c r="P148" s="144">
        <f t="shared" si="16"/>
        <v>0</v>
      </c>
    </row>
    <row r="149" ht="18.95" customHeight="1" spans="1:16">
      <c r="A149" s="147"/>
      <c r="B149" s="152"/>
      <c r="C149" s="152"/>
      <c r="D149" s="149">
        <f t="shared" si="18"/>
        <v>0</v>
      </c>
      <c r="E149" s="144">
        <f t="shared" si="14"/>
        <v>0</v>
      </c>
      <c r="F149" s="149"/>
      <c r="G149" s="149"/>
      <c r="H149" s="149"/>
      <c r="I149" s="163" t="s">
        <v>845</v>
      </c>
      <c r="J149" s="144"/>
      <c r="K149" s="161"/>
      <c r="L149" s="162">
        <f t="shared" si="19"/>
        <v>0</v>
      </c>
      <c r="M149" s="144">
        <f t="shared" si="15"/>
        <v>0</v>
      </c>
      <c r="N149" s="162"/>
      <c r="O149" s="64"/>
      <c r="P149" s="144">
        <f t="shared" si="16"/>
        <v>0</v>
      </c>
    </row>
    <row r="150" ht="18.95" customHeight="1" spans="1:16">
      <c r="A150" s="147"/>
      <c r="B150" s="152"/>
      <c r="C150" s="152"/>
      <c r="D150" s="149">
        <f t="shared" si="18"/>
        <v>0</v>
      </c>
      <c r="E150" s="144">
        <f t="shared" si="14"/>
        <v>0</v>
      </c>
      <c r="F150" s="149"/>
      <c r="G150" s="149"/>
      <c r="H150" s="149"/>
      <c r="I150" s="163" t="s">
        <v>846</v>
      </c>
      <c r="J150" s="144"/>
      <c r="K150" s="161"/>
      <c r="L150" s="162">
        <f t="shared" si="19"/>
        <v>0</v>
      </c>
      <c r="M150" s="144">
        <f t="shared" si="15"/>
        <v>0</v>
      </c>
      <c r="N150" s="162"/>
      <c r="O150" s="64"/>
      <c r="P150" s="144">
        <f t="shared" si="16"/>
        <v>0</v>
      </c>
    </row>
    <row r="151" ht="18.95" customHeight="1" spans="1:16">
      <c r="A151" s="147"/>
      <c r="B151" s="152"/>
      <c r="C151" s="152"/>
      <c r="D151" s="149">
        <f t="shared" si="18"/>
        <v>0</v>
      </c>
      <c r="E151" s="144">
        <f t="shared" si="14"/>
        <v>0</v>
      </c>
      <c r="F151" s="149"/>
      <c r="G151" s="149"/>
      <c r="H151" s="149"/>
      <c r="I151" s="163" t="s">
        <v>847</v>
      </c>
      <c r="J151" s="144">
        <f>SUM(J152:J159)</f>
        <v>0</v>
      </c>
      <c r="K151" s="160">
        <f>SUM(K152:K159)</f>
        <v>0</v>
      </c>
      <c r="L151" s="144">
        <f>SUM(L152:L159)</f>
        <v>0</v>
      </c>
      <c r="M151" s="144">
        <f t="shared" si="15"/>
        <v>0</v>
      </c>
      <c r="N151" s="144">
        <f>SUM(N152:N159)</f>
        <v>0</v>
      </c>
      <c r="O151" s="144">
        <f>SUM(O152:O159)</f>
        <v>0</v>
      </c>
      <c r="P151" s="144">
        <f t="shared" si="16"/>
        <v>0</v>
      </c>
    </row>
    <row r="152" ht="18.95" customHeight="1" spans="1:16">
      <c r="A152" s="147"/>
      <c r="B152" s="152"/>
      <c r="C152" s="152"/>
      <c r="D152" s="149">
        <f t="shared" si="18"/>
        <v>0</v>
      </c>
      <c r="E152" s="144">
        <f t="shared" si="14"/>
        <v>0</v>
      </c>
      <c r="F152" s="149"/>
      <c r="G152" s="149"/>
      <c r="H152" s="149"/>
      <c r="I152" s="163" t="s">
        <v>848</v>
      </c>
      <c r="J152" s="144"/>
      <c r="K152" s="161"/>
      <c r="L152" s="162">
        <f t="shared" ref="L152:L159" si="20">J152+K152</f>
        <v>0</v>
      </c>
      <c r="M152" s="144">
        <f t="shared" si="15"/>
        <v>0</v>
      </c>
      <c r="N152" s="162"/>
      <c r="O152" s="64"/>
      <c r="P152" s="144">
        <f t="shared" si="16"/>
        <v>0</v>
      </c>
    </row>
    <row r="153" ht="18.95" customHeight="1" spans="1:16">
      <c r="A153" s="147"/>
      <c r="B153" s="152"/>
      <c r="C153" s="152"/>
      <c r="D153" s="149">
        <f t="shared" si="18"/>
        <v>0</v>
      </c>
      <c r="E153" s="144">
        <f t="shared" si="14"/>
        <v>0</v>
      </c>
      <c r="F153" s="149"/>
      <c r="G153" s="149"/>
      <c r="H153" s="149"/>
      <c r="I153" s="163" t="s">
        <v>849</v>
      </c>
      <c r="J153" s="144"/>
      <c r="K153" s="161"/>
      <c r="L153" s="162">
        <f t="shared" si="20"/>
        <v>0</v>
      </c>
      <c r="M153" s="144">
        <f t="shared" si="15"/>
        <v>0</v>
      </c>
      <c r="N153" s="162"/>
      <c r="O153" s="64"/>
      <c r="P153" s="144">
        <f t="shared" si="16"/>
        <v>0</v>
      </c>
    </row>
    <row r="154" ht="18.95" customHeight="1" spans="1:16">
      <c r="A154" s="147"/>
      <c r="B154" s="152"/>
      <c r="C154" s="152"/>
      <c r="D154" s="149">
        <f t="shared" si="18"/>
        <v>0</v>
      </c>
      <c r="E154" s="144">
        <f t="shared" si="14"/>
        <v>0</v>
      </c>
      <c r="F154" s="149"/>
      <c r="G154" s="149"/>
      <c r="H154" s="149"/>
      <c r="I154" s="163" t="s">
        <v>850</v>
      </c>
      <c r="J154" s="144"/>
      <c r="K154" s="161"/>
      <c r="L154" s="162">
        <f t="shared" si="20"/>
        <v>0</v>
      </c>
      <c r="M154" s="144">
        <f t="shared" si="15"/>
        <v>0</v>
      </c>
      <c r="N154" s="162"/>
      <c r="O154" s="64"/>
      <c r="P154" s="144">
        <f t="shared" si="16"/>
        <v>0</v>
      </c>
    </row>
    <row r="155" ht="18.95" customHeight="1" spans="1:16">
      <c r="A155" s="147"/>
      <c r="B155" s="152"/>
      <c r="C155" s="152"/>
      <c r="D155" s="149">
        <f t="shared" si="18"/>
        <v>0</v>
      </c>
      <c r="E155" s="144">
        <f t="shared" si="14"/>
        <v>0</v>
      </c>
      <c r="F155" s="149"/>
      <c r="G155" s="149"/>
      <c r="H155" s="149"/>
      <c r="I155" s="163" t="s">
        <v>851</v>
      </c>
      <c r="J155" s="144"/>
      <c r="K155" s="161"/>
      <c r="L155" s="162">
        <f t="shared" si="20"/>
        <v>0</v>
      </c>
      <c r="M155" s="144">
        <f t="shared" si="15"/>
        <v>0</v>
      </c>
      <c r="N155" s="162"/>
      <c r="O155" s="64"/>
      <c r="P155" s="144">
        <f t="shared" si="16"/>
        <v>0</v>
      </c>
    </row>
    <row r="156" ht="18.95" customHeight="1" spans="1:16">
      <c r="A156" s="147"/>
      <c r="B156" s="152"/>
      <c r="C156" s="152"/>
      <c r="D156" s="149">
        <f t="shared" si="18"/>
        <v>0</v>
      </c>
      <c r="E156" s="144">
        <f t="shared" si="14"/>
        <v>0</v>
      </c>
      <c r="F156" s="149"/>
      <c r="G156" s="149"/>
      <c r="H156" s="149"/>
      <c r="I156" s="163" t="s">
        <v>852</v>
      </c>
      <c r="J156" s="144"/>
      <c r="K156" s="161"/>
      <c r="L156" s="162">
        <f t="shared" si="20"/>
        <v>0</v>
      </c>
      <c r="M156" s="144">
        <f t="shared" si="15"/>
        <v>0</v>
      </c>
      <c r="N156" s="162"/>
      <c r="O156" s="64"/>
      <c r="P156" s="144">
        <f t="shared" si="16"/>
        <v>0</v>
      </c>
    </row>
    <row r="157" ht="18.95" customHeight="1" spans="1:16">
      <c r="A157" s="147"/>
      <c r="B157" s="152"/>
      <c r="C157" s="152"/>
      <c r="D157" s="149">
        <f t="shared" si="18"/>
        <v>0</v>
      </c>
      <c r="E157" s="144">
        <f t="shared" si="14"/>
        <v>0</v>
      </c>
      <c r="F157" s="149"/>
      <c r="G157" s="149"/>
      <c r="H157" s="149"/>
      <c r="I157" s="163" t="s">
        <v>853</v>
      </c>
      <c r="J157" s="144"/>
      <c r="K157" s="161"/>
      <c r="L157" s="162">
        <f t="shared" si="20"/>
        <v>0</v>
      </c>
      <c r="M157" s="144">
        <f t="shared" si="15"/>
        <v>0</v>
      </c>
      <c r="N157" s="162"/>
      <c r="O157" s="64"/>
      <c r="P157" s="144">
        <f t="shared" si="16"/>
        <v>0</v>
      </c>
    </row>
    <row r="158" ht="18.95" customHeight="1" spans="1:16">
      <c r="A158" s="147"/>
      <c r="B158" s="152"/>
      <c r="C158" s="152"/>
      <c r="D158" s="149">
        <f t="shared" si="18"/>
        <v>0</v>
      </c>
      <c r="E158" s="144">
        <f t="shared" si="14"/>
        <v>0</v>
      </c>
      <c r="F158" s="149"/>
      <c r="G158" s="149"/>
      <c r="H158" s="149"/>
      <c r="I158" s="163" t="s">
        <v>854</v>
      </c>
      <c r="J158" s="144"/>
      <c r="K158" s="161"/>
      <c r="L158" s="162">
        <f t="shared" si="20"/>
        <v>0</v>
      </c>
      <c r="M158" s="144">
        <f t="shared" si="15"/>
        <v>0</v>
      </c>
      <c r="N158" s="162"/>
      <c r="O158" s="64"/>
      <c r="P158" s="144">
        <f t="shared" si="16"/>
        <v>0</v>
      </c>
    </row>
    <row r="159" ht="18.95" customHeight="1" spans="1:16">
      <c r="A159" s="147"/>
      <c r="B159" s="152"/>
      <c r="C159" s="152"/>
      <c r="D159" s="149">
        <f t="shared" si="18"/>
        <v>0</v>
      </c>
      <c r="E159" s="144">
        <f t="shared" si="14"/>
        <v>0</v>
      </c>
      <c r="F159" s="149"/>
      <c r="G159" s="149"/>
      <c r="H159" s="149"/>
      <c r="I159" s="163" t="s">
        <v>855</v>
      </c>
      <c r="J159" s="144"/>
      <c r="K159" s="161"/>
      <c r="L159" s="162">
        <f t="shared" si="20"/>
        <v>0</v>
      </c>
      <c r="M159" s="144">
        <f t="shared" si="15"/>
        <v>0</v>
      </c>
      <c r="N159" s="162"/>
      <c r="O159" s="64"/>
      <c r="P159" s="144">
        <f t="shared" si="16"/>
        <v>0</v>
      </c>
    </row>
    <row r="160" ht="27" customHeight="1" spans="1:16">
      <c r="A160" s="147"/>
      <c r="B160" s="152"/>
      <c r="C160" s="152"/>
      <c r="D160" s="149">
        <f t="shared" si="18"/>
        <v>0</v>
      </c>
      <c r="E160" s="144">
        <f t="shared" si="14"/>
        <v>0</v>
      </c>
      <c r="F160" s="149"/>
      <c r="G160" s="149"/>
      <c r="H160" s="149"/>
      <c r="I160" s="163" t="s">
        <v>856</v>
      </c>
      <c r="J160" s="144">
        <f>SUM(J161:J162)</f>
        <v>0</v>
      </c>
      <c r="K160" s="160">
        <f>SUM(K161:K162)</f>
        <v>0</v>
      </c>
      <c r="L160" s="144">
        <f>SUM(L161:L162)</f>
        <v>0</v>
      </c>
      <c r="M160" s="144">
        <f t="shared" si="15"/>
        <v>0</v>
      </c>
      <c r="N160" s="144">
        <f>SUM(N161:N162)</f>
        <v>0</v>
      </c>
      <c r="O160" s="144">
        <f>SUM(O161:O162)</f>
        <v>0</v>
      </c>
      <c r="P160" s="144">
        <f t="shared" si="16"/>
        <v>0</v>
      </c>
    </row>
    <row r="161" ht="18.95" customHeight="1" spans="1:16">
      <c r="A161" s="147"/>
      <c r="B161" s="152"/>
      <c r="C161" s="152"/>
      <c r="D161" s="149">
        <f t="shared" si="18"/>
        <v>0</v>
      </c>
      <c r="E161" s="144">
        <f t="shared" si="14"/>
        <v>0</v>
      </c>
      <c r="F161" s="149"/>
      <c r="G161" s="149"/>
      <c r="H161" s="149"/>
      <c r="I161" s="163" t="s">
        <v>818</v>
      </c>
      <c r="J161" s="144"/>
      <c r="K161" s="161"/>
      <c r="L161" s="162">
        <f>J161+K161</f>
        <v>0</v>
      </c>
      <c r="M161" s="144">
        <f t="shared" si="15"/>
        <v>0</v>
      </c>
      <c r="N161" s="162"/>
      <c r="O161" s="64"/>
      <c r="P161" s="144">
        <f t="shared" si="16"/>
        <v>0</v>
      </c>
    </row>
    <row r="162" ht="29" customHeight="1" spans="1:16">
      <c r="A162" s="147"/>
      <c r="B162" s="152"/>
      <c r="C162" s="152"/>
      <c r="D162" s="149">
        <f t="shared" si="18"/>
        <v>0</v>
      </c>
      <c r="E162" s="144">
        <f t="shared" si="14"/>
        <v>0</v>
      </c>
      <c r="F162" s="149"/>
      <c r="G162" s="149"/>
      <c r="H162" s="149"/>
      <c r="I162" s="163" t="s">
        <v>857</v>
      </c>
      <c r="J162" s="144"/>
      <c r="K162" s="161"/>
      <c r="L162" s="162">
        <f>J162+K162</f>
        <v>0</v>
      </c>
      <c r="M162" s="144">
        <f t="shared" si="15"/>
        <v>0</v>
      </c>
      <c r="N162" s="162"/>
      <c r="O162" s="64"/>
      <c r="P162" s="144">
        <f t="shared" si="16"/>
        <v>0</v>
      </c>
    </row>
    <row r="163" ht="18.95" customHeight="1" spans="1:16">
      <c r="A163" s="147"/>
      <c r="B163" s="152"/>
      <c r="C163" s="152"/>
      <c r="D163" s="149">
        <f t="shared" si="18"/>
        <v>0</v>
      </c>
      <c r="E163" s="144">
        <f t="shared" si="14"/>
        <v>0</v>
      </c>
      <c r="F163" s="149"/>
      <c r="G163" s="149"/>
      <c r="H163" s="149"/>
      <c r="I163" s="163" t="s">
        <v>858</v>
      </c>
      <c r="J163" s="144">
        <f>SUM(J164:J165)</f>
        <v>0</v>
      </c>
      <c r="K163" s="160">
        <f>SUM(K164:K165)</f>
        <v>0</v>
      </c>
      <c r="L163" s="144">
        <f>SUM(L164:L165)</f>
        <v>0</v>
      </c>
      <c r="M163" s="144">
        <f t="shared" si="15"/>
        <v>0</v>
      </c>
      <c r="N163" s="144">
        <f>SUM(N164:N165)</f>
        <v>0</v>
      </c>
      <c r="O163" s="144">
        <f>SUM(O164:O165)</f>
        <v>0</v>
      </c>
      <c r="P163" s="144">
        <f t="shared" si="16"/>
        <v>0</v>
      </c>
    </row>
    <row r="164" ht="21" customHeight="1" spans="1:16">
      <c r="A164" s="147"/>
      <c r="B164" s="152"/>
      <c r="C164" s="152"/>
      <c r="D164" s="149">
        <f t="shared" si="18"/>
        <v>0</v>
      </c>
      <c r="E164" s="144">
        <f t="shared" si="14"/>
        <v>0</v>
      </c>
      <c r="F164" s="149"/>
      <c r="G164" s="149"/>
      <c r="H164" s="149"/>
      <c r="I164" s="163" t="s">
        <v>818</v>
      </c>
      <c r="J164" s="144"/>
      <c r="K164" s="161"/>
      <c r="L164" s="162">
        <f>J164+K164</f>
        <v>0</v>
      </c>
      <c r="M164" s="144">
        <f t="shared" si="15"/>
        <v>0</v>
      </c>
      <c r="N164" s="162"/>
      <c r="O164" s="64"/>
      <c r="P164" s="144">
        <f t="shared" si="16"/>
        <v>0</v>
      </c>
    </row>
    <row r="165" ht="21" customHeight="1" spans="1:16">
      <c r="A165" s="147"/>
      <c r="B165" s="152"/>
      <c r="C165" s="152"/>
      <c r="D165" s="149">
        <f t="shared" si="18"/>
        <v>0</v>
      </c>
      <c r="E165" s="144">
        <f t="shared" si="14"/>
        <v>0</v>
      </c>
      <c r="F165" s="149"/>
      <c r="G165" s="149"/>
      <c r="H165" s="149"/>
      <c r="I165" s="163" t="s">
        <v>859</v>
      </c>
      <c r="J165" s="144"/>
      <c r="K165" s="161"/>
      <c r="L165" s="162">
        <f>J165+K165</f>
        <v>0</v>
      </c>
      <c r="M165" s="144">
        <f t="shared" si="15"/>
        <v>0</v>
      </c>
      <c r="N165" s="162"/>
      <c r="O165" s="64"/>
      <c r="P165" s="144">
        <f t="shared" si="16"/>
        <v>0</v>
      </c>
    </row>
    <row r="166" ht="21" customHeight="1" spans="1:16">
      <c r="A166" s="147"/>
      <c r="B166" s="152"/>
      <c r="C166" s="152"/>
      <c r="D166" s="149">
        <f t="shared" si="18"/>
        <v>0</v>
      </c>
      <c r="E166" s="144">
        <f t="shared" si="14"/>
        <v>0</v>
      </c>
      <c r="F166" s="149"/>
      <c r="G166" s="149"/>
      <c r="H166" s="149"/>
      <c r="I166" s="163" t="s">
        <v>860</v>
      </c>
      <c r="J166" s="144"/>
      <c r="K166" s="161"/>
      <c r="L166" s="162">
        <f>J166+K166</f>
        <v>0</v>
      </c>
      <c r="M166" s="144">
        <f t="shared" si="15"/>
        <v>0</v>
      </c>
      <c r="N166" s="162"/>
      <c r="O166" s="64"/>
      <c r="P166" s="144">
        <f t="shared" si="16"/>
        <v>0</v>
      </c>
    </row>
    <row r="167" ht="21" customHeight="1" spans="1:16">
      <c r="A167" s="147"/>
      <c r="B167" s="152"/>
      <c r="C167" s="152"/>
      <c r="D167" s="149">
        <f t="shared" si="18"/>
        <v>0</v>
      </c>
      <c r="E167" s="144">
        <f t="shared" si="14"/>
        <v>0</v>
      </c>
      <c r="F167" s="149"/>
      <c r="G167" s="149"/>
      <c r="H167" s="149"/>
      <c r="I167" s="163" t="s">
        <v>861</v>
      </c>
      <c r="J167" s="144">
        <f>SUM(J168:J170)</f>
        <v>0</v>
      </c>
      <c r="K167" s="160">
        <f>SUM(K168:K170)</f>
        <v>0</v>
      </c>
      <c r="L167" s="144">
        <f>SUM(L168:L170)</f>
        <v>0</v>
      </c>
      <c r="M167" s="144">
        <f t="shared" si="15"/>
        <v>0</v>
      </c>
      <c r="N167" s="144">
        <f>SUM(N168:N170)</f>
        <v>0</v>
      </c>
      <c r="O167" s="144">
        <f>SUM(O168:O170)</f>
        <v>0</v>
      </c>
      <c r="P167" s="144">
        <f t="shared" si="16"/>
        <v>0</v>
      </c>
    </row>
    <row r="168" ht="21" customHeight="1" spans="1:16">
      <c r="A168" s="147"/>
      <c r="B168" s="152"/>
      <c r="C168" s="152"/>
      <c r="D168" s="149">
        <f t="shared" si="18"/>
        <v>0</v>
      </c>
      <c r="E168" s="144">
        <f t="shared" si="14"/>
        <v>0</v>
      </c>
      <c r="F168" s="149"/>
      <c r="G168" s="149"/>
      <c r="H168" s="149"/>
      <c r="I168" s="163" t="s">
        <v>827</v>
      </c>
      <c r="J168" s="144"/>
      <c r="K168" s="161"/>
      <c r="L168" s="162">
        <f>J168+K168</f>
        <v>0</v>
      </c>
      <c r="M168" s="144">
        <f t="shared" si="15"/>
        <v>0</v>
      </c>
      <c r="N168" s="162"/>
      <c r="O168" s="64"/>
      <c r="P168" s="144">
        <f t="shared" si="16"/>
        <v>0</v>
      </c>
    </row>
    <row r="169" ht="21" customHeight="1" spans="1:16">
      <c r="A169" s="147"/>
      <c r="B169" s="152"/>
      <c r="C169" s="152"/>
      <c r="D169" s="149">
        <f t="shared" si="18"/>
        <v>0</v>
      </c>
      <c r="E169" s="144">
        <f t="shared" si="14"/>
        <v>0</v>
      </c>
      <c r="F169" s="149"/>
      <c r="G169" s="149"/>
      <c r="H169" s="149"/>
      <c r="I169" s="163" t="s">
        <v>829</v>
      </c>
      <c r="J169" s="144"/>
      <c r="K169" s="161"/>
      <c r="L169" s="162">
        <f>J169+K169</f>
        <v>0</v>
      </c>
      <c r="M169" s="144">
        <f t="shared" si="15"/>
        <v>0</v>
      </c>
      <c r="N169" s="162"/>
      <c r="O169" s="64"/>
      <c r="P169" s="144">
        <f t="shared" si="16"/>
        <v>0</v>
      </c>
    </row>
    <row r="170" ht="21" customHeight="1" spans="1:16">
      <c r="A170" s="147"/>
      <c r="B170" s="152"/>
      <c r="C170" s="152"/>
      <c r="D170" s="149">
        <f t="shared" si="18"/>
        <v>0</v>
      </c>
      <c r="E170" s="144">
        <f t="shared" si="14"/>
        <v>0</v>
      </c>
      <c r="F170" s="149"/>
      <c r="G170" s="149"/>
      <c r="H170" s="149"/>
      <c r="I170" s="163" t="s">
        <v>862</v>
      </c>
      <c r="J170" s="144"/>
      <c r="K170" s="161"/>
      <c r="L170" s="162">
        <f>J170+K170</f>
        <v>0</v>
      </c>
      <c r="M170" s="144">
        <f t="shared" si="15"/>
        <v>0</v>
      </c>
      <c r="N170" s="162"/>
      <c r="O170" s="64"/>
      <c r="P170" s="144">
        <f t="shared" si="16"/>
        <v>0</v>
      </c>
    </row>
    <row r="171" ht="18.95" customHeight="1" spans="1:16">
      <c r="A171" s="147"/>
      <c r="B171" s="152"/>
      <c r="C171" s="152"/>
      <c r="D171" s="149">
        <f t="shared" si="18"/>
        <v>0</v>
      </c>
      <c r="E171" s="144">
        <f t="shared" si="14"/>
        <v>0</v>
      </c>
      <c r="F171" s="149"/>
      <c r="G171" s="149"/>
      <c r="H171" s="149"/>
      <c r="I171" s="163" t="s">
        <v>863</v>
      </c>
      <c r="J171" s="144">
        <f>J172</f>
        <v>0</v>
      </c>
      <c r="K171" s="160">
        <f>K172</f>
        <v>0</v>
      </c>
      <c r="L171" s="144">
        <f>L172</f>
        <v>0</v>
      </c>
      <c r="M171" s="144">
        <f t="shared" si="15"/>
        <v>0</v>
      </c>
      <c r="N171" s="144">
        <f>N172</f>
        <v>0</v>
      </c>
      <c r="O171" s="144">
        <f>O172</f>
        <v>0</v>
      </c>
      <c r="P171" s="144">
        <f t="shared" si="16"/>
        <v>0</v>
      </c>
    </row>
    <row r="172" ht="18.95" customHeight="1" spans="1:16">
      <c r="A172" s="147"/>
      <c r="B172" s="152"/>
      <c r="C172" s="152"/>
      <c r="D172" s="149">
        <f t="shared" si="18"/>
        <v>0</v>
      </c>
      <c r="E172" s="144">
        <f t="shared" si="14"/>
        <v>0</v>
      </c>
      <c r="F172" s="149"/>
      <c r="G172" s="149"/>
      <c r="H172" s="149"/>
      <c r="I172" s="163" t="s">
        <v>864</v>
      </c>
      <c r="J172" s="144">
        <f>SUM(J173:J174)</f>
        <v>0</v>
      </c>
      <c r="K172" s="160">
        <f>SUM(K173:K174)</f>
        <v>0</v>
      </c>
      <c r="L172" s="144">
        <f>SUM(L173:L174)</f>
        <v>0</v>
      </c>
      <c r="M172" s="144">
        <f t="shared" si="15"/>
        <v>0</v>
      </c>
      <c r="N172" s="144">
        <f>SUM(N173:N174)</f>
        <v>0</v>
      </c>
      <c r="O172" s="144">
        <f>SUM(O173:O174)</f>
        <v>0</v>
      </c>
      <c r="P172" s="144">
        <f t="shared" si="16"/>
        <v>0</v>
      </c>
    </row>
    <row r="173" ht="18.95" customHeight="1" spans="1:16">
      <c r="A173" s="147"/>
      <c r="B173" s="152"/>
      <c r="C173" s="152"/>
      <c r="D173" s="149">
        <f t="shared" si="18"/>
        <v>0</v>
      </c>
      <c r="E173" s="144">
        <f t="shared" si="14"/>
        <v>0</v>
      </c>
      <c r="F173" s="149"/>
      <c r="G173" s="149"/>
      <c r="H173" s="149"/>
      <c r="I173" s="163" t="s">
        <v>865</v>
      </c>
      <c r="J173" s="144"/>
      <c r="K173" s="161"/>
      <c r="L173" s="162">
        <f>J173+K173</f>
        <v>0</v>
      </c>
      <c r="M173" s="144">
        <f t="shared" si="15"/>
        <v>0</v>
      </c>
      <c r="N173" s="162"/>
      <c r="O173" s="64"/>
      <c r="P173" s="144">
        <f t="shared" si="16"/>
        <v>0</v>
      </c>
    </row>
    <row r="174" ht="18.95" customHeight="1" spans="1:16">
      <c r="A174" s="147"/>
      <c r="B174" s="152"/>
      <c r="C174" s="152"/>
      <c r="D174" s="149">
        <f t="shared" si="18"/>
        <v>0</v>
      </c>
      <c r="E174" s="144">
        <f t="shared" si="14"/>
        <v>0</v>
      </c>
      <c r="F174" s="149"/>
      <c r="G174" s="149"/>
      <c r="H174" s="149"/>
      <c r="I174" s="163" t="s">
        <v>866</v>
      </c>
      <c r="J174" s="144"/>
      <c r="K174" s="161"/>
      <c r="L174" s="162">
        <f>J174+K174</f>
        <v>0</v>
      </c>
      <c r="M174" s="144">
        <f t="shared" si="15"/>
        <v>0</v>
      </c>
      <c r="N174" s="162"/>
      <c r="O174" s="64"/>
      <c r="P174" s="144">
        <f t="shared" si="16"/>
        <v>0</v>
      </c>
    </row>
    <row r="175" ht="18.95" customHeight="1" spans="1:16">
      <c r="A175" s="147"/>
      <c r="B175" s="152"/>
      <c r="C175" s="152"/>
      <c r="D175" s="149">
        <f t="shared" si="18"/>
        <v>0</v>
      </c>
      <c r="E175" s="144">
        <f t="shared" si="14"/>
        <v>0</v>
      </c>
      <c r="F175" s="149"/>
      <c r="G175" s="149"/>
      <c r="H175" s="149"/>
      <c r="I175" s="163" t="s">
        <v>867</v>
      </c>
      <c r="J175" s="144">
        <f>J176+J180+J189</f>
        <v>45869.48558</v>
      </c>
      <c r="K175" s="160">
        <f>K176+K180+K189</f>
        <v>32000</v>
      </c>
      <c r="L175" s="144">
        <f>L176+L180+L189</f>
        <v>77869.48558</v>
      </c>
      <c r="M175" s="144">
        <f t="shared" si="15"/>
        <v>21279.6276</v>
      </c>
      <c r="N175" s="144">
        <f>N176+N180+N189</f>
        <v>21279.6276</v>
      </c>
      <c r="O175" s="144">
        <f>O176+O180+O189</f>
        <v>0</v>
      </c>
      <c r="P175" s="144">
        <f t="shared" si="16"/>
        <v>99149.11318</v>
      </c>
    </row>
    <row r="176" ht="18.95" customHeight="1" spans="1:16">
      <c r="A176" s="147"/>
      <c r="B176" s="152"/>
      <c r="C176" s="152"/>
      <c r="D176" s="149">
        <f t="shared" si="18"/>
        <v>0</v>
      </c>
      <c r="E176" s="144">
        <f t="shared" si="14"/>
        <v>0</v>
      </c>
      <c r="F176" s="149"/>
      <c r="G176" s="149"/>
      <c r="H176" s="149"/>
      <c r="I176" s="163" t="s">
        <v>868</v>
      </c>
      <c r="J176" s="144">
        <f>SUM(J177:J179)</f>
        <v>44372.02</v>
      </c>
      <c r="K176" s="160">
        <f>SUM(K177:K179)</f>
        <v>32000</v>
      </c>
      <c r="L176" s="144">
        <f>SUM(L177:L179)</f>
        <v>76372.02</v>
      </c>
      <c r="M176" s="144">
        <f t="shared" si="15"/>
        <v>21279.6276</v>
      </c>
      <c r="N176" s="144">
        <f>SUM(N177:N179)</f>
        <v>21279.6276</v>
      </c>
      <c r="O176" s="144">
        <f>SUM(O177:O179)</f>
        <v>0</v>
      </c>
      <c r="P176" s="144">
        <f t="shared" si="16"/>
        <v>97651.6476</v>
      </c>
    </row>
    <row r="177" ht="18.95" customHeight="1" spans="1:16">
      <c r="A177" s="147"/>
      <c r="B177" s="152"/>
      <c r="C177" s="152"/>
      <c r="D177" s="149">
        <f t="shared" si="18"/>
        <v>0</v>
      </c>
      <c r="E177" s="144">
        <f t="shared" si="14"/>
        <v>0</v>
      </c>
      <c r="F177" s="149"/>
      <c r="G177" s="149"/>
      <c r="H177" s="149"/>
      <c r="I177" s="163" t="s">
        <v>869</v>
      </c>
      <c r="J177" s="144"/>
      <c r="K177" s="160"/>
      <c r="L177" s="162">
        <f>J177+K177</f>
        <v>0</v>
      </c>
      <c r="M177" s="144">
        <f t="shared" si="15"/>
        <v>21279.6276</v>
      </c>
      <c r="N177" s="64">
        <v>21279.6276</v>
      </c>
      <c r="O177" s="64"/>
      <c r="P177" s="144">
        <f t="shared" si="16"/>
        <v>21279.6276</v>
      </c>
    </row>
    <row r="178" ht="26.1" customHeight="1" spans="1:16">
      <c r="A178" s="147"/>
      <c r="B178" s="152"/>
      <c r="C178" s="152"/>
      <c r="D178" s="149">
        <f t="shared" si="18"/>
        <v>0</v>
      </c>
      <c r="E178" s="144">
        <f t="shared" si="14"/>
        <v>0</v>
      </c>
      <c r="F178" s="149"/>
      <c r="G178" s="149"/>
      <c r="H178" s="149"/>
      <c r="I178" s="163" t="s">
        <v>870</v>
      </c>
      <c r="J178" s="144">
        <f>5172.02+11200+28000</f>
        <v>44372.02</v>
      </c>
      <c r="K178" s="160">
        <v>32000</v>
      </c>
      <c r="L178" s="162">
        <f>J178+K178</f>
        <v>76372.02</v>
      </c>
      <c r="M178" s="144">
        <f t="shared" si="15"/>
        <v>0</v>
      </c>
      <c r="N178" s="162"/>
      <c r="O178" s="64"/>
      <c r="P178" s="144">
        <f t="shared" si="16"/>
        <v>76372.02</v>
      </c>
    </row>
    <row r="179" ht="18.95" customHeight="1" spans="1:16">
      <c r="A179" s="147"/>
      <c r="B179" s="152"/>
      <c r="C179" s="152"/>
      <c r="D179" s="149">
        <f t="shared" si="18"/>
        <v>0</v>
      </c>
      <c r="E179" s="144">
        <f t="shared" si="14"/>
        <v>0</v>
      </c>
      <c r="F179" s="149"/>
      <c r="G179" s="149"/>
      <c r="H179" s="149"/>
      <c r="I179" s="163" t="s">
        <v>871</v>
      </c>
      <c r="J179" s="144"/>
      <c r="K179" s="161"/>
      <c r="L179" s="162">
        <f>J179+K179</f>
        <v>0</v>
      </c>
      <c r="M179" s="144">
        <f t="shared" si="15"/>
        <v>0</v>
      </c>
      <c r="N179" s="162"/>
      <c r="O179" s="64"/>
      <c r="P179" s="144">
        <f t="shared" si="16"/>
        <v>0</v>
      </c>
    </row>
    <row r="180" ht="18.95" customHeight="1" spans="1:16">
      <c r="A180" s="147"/>
      <c r="B180" s="152"/>
      <c r="C180" s="152"/>
      <c r="D180" s="149">
        <f t="shared" si="18"/>
        <v>0</v>
      </c>
      <c r="E180" s="144">
        <f t="shared" si="14"/>
        <v>0</v>
      </c>
      <c r="F180" s="149"/>
      <c r="G180" s="149"/>
      <c r="H180" s="149"/>
      <c r="I180" s="163" t="s">
        <v>872</v>
      </c>
      <c r="J180" s="144">
        <f>SUM(J181:J188)</f>
        <v>0</v>
      </c>
      <c r="K180" s="160">
        <f>SUM(K181:K188)</f>
        <v>0</v>
      </c>
      <c r="L180" s="144">
        <f>SUM(L181:L188)</f>
        <v>0</v>
      </c>
      <c r="M180" s="144">
        <f t="shared" si="15"/>
        <v>0</v>
      </c>
      <c r="N180" s="144">
        <f>SUM(N181:N188)</f>
        <v>0</v>
      </c>
      <c r="O180" s="144">
        <f>SUM(O181:O188)</f>
        <v>0</v>
      </c>
      <c r="P180" s="144">
        <f t="shared" si="16"/>
        <v>0</v>
      </c>
    </row>
    <row r="181" ht="18.95" customHeight="1" spans="1:16">
      <c r="A181" s="147"/>
      <c r="B181" s="152"/>
      <c r="C181" s="152"/>
      <c r="D181" s="149">
        <f t="shared" si="18"/>
        <v>0</v>
      </c>
      <c r="E181" s="144">
        <f t="shared" si="14"/>
        <v>0</v>
      </c>
      <c r="F181" s="149"/>
      <c r="G181" s="149"/>
      <c r="H181" s="149"/>
      <c r="I181" s="163" t="s">
        <v>873</v>
      </c>
      <c r="J181" s="144"/>
      <c r="K181" s="161"/>
      <c r="L181" s="162">
        <f t="shared" ref="L181:L188" si="21">J181+K181</f>
        <v>0</v>
      </c>
      <c r="M181" s="144">
        <f t="shared" si="15"/>
        <v>0</v>
      </c>
      <c r="N181" s="162"/>
      <c r="O181" s="64"/>
      <c r="P181" s="144">
        <f t="shared" si="16"/>
        <v>0</v>
      </c>
    </row>
    <row r="182" ht="18.95" customHeight="1" spans="1:16">
      <c r="A182" s="147"/>
      <c r="B182" s="152"/>
      <c r="C182" s="152"/>
      <c r="D182" s="149">
        <f t="shared" si="18"/>
        <v>0</v>
      </c>
      <c r="E182" s="144">
        <f t="shared" si="14"/>
        <v>0</v>
      </c>
      <c r="F182" s="149"/>
      <c r="G182" s="149"/>
      <c r="H182" s="149"/>
      <c r="I182" s="163" t="s">
        <v>874</v>
      </c>
      <c r="J182" s="144"/>
      <c r="K182" s="161"/>
      <c r="L182" s="162">
        <f t="shared" si="21"/>
        <v>0</v>
      </c>
      <c r="M182" s="144">
        <f t="shared" si="15"/>
        <v>0</v>
      </c>
      <c r="N182" s="162"/>
      <c r="O182" s="64"/>
      <c r="P182" s="144">
        <f t="shared" si="16"/>
        <v>0</v>
      </c>
    </row>
    <row r="183" ht="18.95" customHeight="1" spans="1:16">
      <c r="A183" s="147"/>
      <c r="B183" s="152"/>
      <c r="C183" s="152"/>
      <c r="D183" s="149">
        <f t="shared" si="18"/>
        <v>0</v>
      </c>
      <c r="E183" s="144">
        <f t="shared" si="14"/>
        <v>0</v>
      </c>
      <c r="F183" s="149"/>
      <c r="G183" s="149"/>
      <c r="H183" s="149"/>
      <c r="I183" s="163" t="s">
        <v>875</v>
      </c>
      <c r="J183" s="144"/>
      <c r="K183" s="161"/>
      <c r="L183" s="162">
        <f t="shared" si="21"/>
        <v>0</v>
      </c>
      <c r="M183" s="144">
        <f t="shared" si="15"/>
        <v>0</v>
      </c>
      <c r="N183" s="162"/>
      <c r="O183" s="64"/>
      <c r="P183" s="144">
        <f t="shared" si="16"/>
        <v>0</v>
      </c>
    </row>
    <row r="184" ht="18.95" customHeight="1" spans="1:16">
      <c r="A184" s="147"/>
      <c r="B184" s="152"/>
      <c r="C184" s="152"/>
      <c r="D184" s="149">
        <f t="shared" si="18"/>
        <v>0</v>
      </c>
      <c r="E184" s="144">
        <f t="shared" si="14"/>
        <v>0</v>
      </c>
      <c r="F184" s="149"/>
      <c r="G184" s="149"/>
      <c r="H184" s="149"/>
      <c r="I184" s="163" t="s">
        <v>876</v>
      </c>
      <c r="J184" s="144"/>
      <c r="K184" s="161"/>
      <c r="L184" s="162">
        <f t="shared" si="21"/>
        <v>0</v>
      </c>
      <c r="M184" s="144">
        <f t="shared" si="15"/>
        <v>0</v>
      </c>
      <c r="N184" s="162"/>
      <c r="O184" s="64"/>
      <c r="P184" s="144">
        <f t="shared" si="16"/>
        <v>0</v>
      </c>
    </row>
    <row r="185" ht="18.95" customHeight="1" spans="1:16">
      <c r="A185" s="147"/>
      <c r="B185" s="152"/>
      <c r="C185" s="152"/>
      <c r="D185" s="149">
        <f t="shared" si="18"/>
        <v>0</v>
      </c>
      <c r="E185" s="144">
        <f t="shared" si="14"/>
        <v>0</v>
      </c>
      <c r="F185" s="149"/>
      <c r="G185" s="149"/>
      <c r="H185" s="149"/>
      <c r="I185" s="163" t="s">
        <v>877</v>
      </c>
      <c r="J185" s="144"/>
      <c r="K185" s="161"/>
      <c r="L185" s="162">
        <f t="shared" si="21"/>
        <v>0</v>
      </c>
      <c r="M185" s="144">
        <f t="shared" si="15"/>
        <v>0</v>
      </c>
      <c r="N185" s="162"/>
      <c r="O185" s="64"/>
      <c r="P185" s="144">
        <f t="shared" si="16"/>
        <v>0</v>
      </c>
    </row>
    <row r="186" ht="18.95" customHeight="1" spans="1:16">
      <c r="A186" s="147"/>
      <c r="B186" s="152"/>
      <c r="C186" s="152"/>
      <c r="D186" s="149">
        <f t="shared" si="18"/>
        <v>0</v>
      </c>
      <c r="E186" s="144">
        <f t="shared" si="14"/>
        <v>0</v>
      </c>
      <c r="F186" s="149"/>
      <c r="G186" s="149"/>
      <c r="H186" s="149"/>
      <c r="I186" s="163" t="s">
        <v>878</v>
      </c>
      <c r="J186" s="144"/>
      <c r="K186" s="161"/>
      <c r="L186" s="162">
        <f t="shared" si="21"/>
        <v>0</v>
      </c>
      <c r="M186" s="144">
        <f t="shared" si="15"/>
        <v>0</v>
      </c>
      <c r="N186" s="162"/>
      <c r="O186" s="64"/>
      <c r="P186" s="144">
        <f t="shared" si="16"/>
        <v>0</v>
      </c>
    </row>
    <row r="187" ht="18.95" customHeight="1" spans="1:16">
      <c r="A187" s="147"/>
      <c r="B187" s="152"/>
      <c r="C187" s="152"/>
      <c r="D187" s="149">
        <f t="shared" si="18"/>
        <v>0</v>
      </c>
      <c r="E187" s="144">
        <f t="shared" si="14"/>
        <v>0</v>
      </c>
      <c r="F187" s="149"/>
      <c r="G187" s="149"/>
      <c r="H187" s="149"/>
      <c r="I187" s="163" t="s">
        <v>879</v>
      </c>
      <c r="J187" s="144"/>
      <c r="K187" s="161"/>
      <c r="L187" s="162">
        <f t="shared" si="21"/>
        <v>0</v>
      </c>
      <c r="M187" s="144">
        <f t="shared" si="15"/>
        <v>0</v>
      </c>
      <c r="N187" s="162"/>
      <c r="O187" s="64"/>
      <c r="P187" s="144">
        <f t="shared" si="16"/>
        <v>0</v>
      </c>
    </row>
    <row r="188" ht="18.95" customHeight="1" spans="1:16">
      <c r="A188" s="147"/>
      <c r="B188" s="152"/>
      <c r="C188" s="152"/>
      <c r="D188" s="149">
        <f t="shared" si="18"/>
        <v>0</v>
      </c>
      <c r="E188" s="144">
        <f t="shared" si="14"/>
        <v>0</v>
      </c>
      <c r="F188" s="149"/>
      <c r="G188" s="149"/>
      <c r="H188" s="149"/>
      <c r="I188" s="163" t="s">
        <v>880</v>
      </c>
      <c r="J188" s="144"/>
      <c r="K188" s="161"/>
      <c r="L188" s="162">
        <f t="shared" si="21"/>
        <v>0</v>
      </c>
      <c r="M188" s="144">
        <f t="shared" si="15"/>
        <v>0</v>
      </c>
      <c r="N188" s="162"/>
      <c r="O188" s="64"/>
      <c r="P188" s="144">
        <f t="shared" si="16"/>
        <v>0</v>
      </c>
    </row>
    <row r="189" ht="21" customHeight="1" spans="1:16">
      <c r="A189" s="147"/>
      <c r="B189" s="152"/>
      <c r="C189" s="152"/>
      <c r="D189" s="149">
        <f t="shared" si="18"/>
        <v>0</v>
      </c>
      <c r="E189" s="144">
        <f t="shared" si="14"/>
        <v>0</v>
      </c>
      <c r="F189" s="149"/>
      <c r="G189" s="149"/>
      <c r="H189" s="149"/>
      <c r="I189" s="163" t="s">
        <v>881</v>
      </c>
      <c r="J189" s="144">
        <f>SUM(J190:J199)</f>
        <v>1497.46558</v>
      </c>
      <c r="K189" s="160">
        <f>SUM(K190:K199)</f>
        <v>0</v>
      </c>
      <c r="L189" s="144">
        <f>SUM(L190:L199)</f>
        <v>1497.46558</v>
      </c>
      <c r="M189" s="144">
        <f t="shared" si="15"/>
        <v>0</v>
      </c>
      <c r="N189" s="144">
        <f>SUM(N190:N199)</f>
        <v>0</v>
      </c>
      <c r="O189" s="144">
        <f>SUM(O190:O199)</f>
        <v>0</v>
      </c>
      <c r="P189" s="144">
        <f t="shared" si="16"/>
        <v>1497.46558</v>
      </c>
    </row>
    <row r="190" ht="21" customHeight="1" spans="1:16">
      <c r="A190" s="147"/>
      <c r="B190" s="152"/>
      <c r="C190" s="152"/>
      <c r="D190" s="149">
        <f t="shared" si="18"/>
        <v>0</v>
      </c>
      <c r="E190" s="144">
        <f t="shared" si="14"/>
        <v>0</v>
      </c>
      <c r="F190" s="149"/>
      <c r="G190" s="149"/>
      <c r="H190" s="149"/>
      <c r="I190" s="163" t="s">
        <v>882</v>
      </c>
      <c r="J190" s="144">
        <v>662.814175</v>
      </c>
      <c r="K190" s="161"/>
      <c r="L190" s="162">
        <f t="shared" ref="L190:L199" si="22">J190+K190</f>
        <v>662.814175</v>
      </c>
      <c r="M190" s="144">
        <f t="shared" si="15"/>
        <v>0</v>
      </c>
      <c r="N190" s="162"/>
      <c r="O190" s="64"/>
      <c r="P190" s="144">
        <f t="shared" si="16"/>
        <v>662.814175</v>
      </c>
    </row>
    <row r="191" ht="21" customHeight="1" spans="1:16">
      <c r="A191" s="147"/>
      <c r="B191" s="152"/>
      <c r="C191" s="152"/>
      <c r="D191" s="149">
        <f t="shared" si="18"/>
        <v>0</v>
      </c>
      <c r="E191" s="144">
        <f t="shared" si="14"/>
        <v>0</v>
      </c>
      <c r="F191" s="149"/>
      <c r="G191" s="149"/>
      <c r="H191" s="149"/>
      <c r="I191" s="163" t="s">
        <v>883</v>
      </c>
      <c r="J191" s="144">
        <v>719.386</v>
      </c>
      <c r="K191" s="161"/>
      <c r="L191" s="162">
        <f t="shared" si="22"/>
        <v>719.386</v>
      </c>
      <c r="M191" s="144">
        <f t="shared" si="15"/>
        <v>0</v>
      </c>
      <c r="N191" s="162"/>
      <c r="O191" s="64"/>
      <c r="P191" s="144">
        <f t="shared" si="16"/>
        <v>719.386</v>
      </c>
    </row>
    <row r="192" ht="21" customHeight="1" spans="1:16">
      <c r="A192" s="147"/>
      <c r="B192" s="152"/>
      <c r="C192" s="152"/>
      <c r="D192" s="149">
        <f t="shared" si="18"/>
        <v>0</v>
      </c>
      <c r="E192" s="144">
        <f t="shared" si="14"/>
        <v>0</v>
      </c>
      <c r="F192" s="149"/>
      <c r="G192" s="149"/>
      <c r="H192" s="149"/>
      <c r="I192" s="163" t="s">
        <v>884</v>
      </c>
      <c r="J192" s="144">
        <v>7.562</v>
      </c>
      <c r="K192" s="161"/>
      <c r="L192" s="162">
        <f t="shared" si="22"/>
        <v>7.562</v>
      </c>
      <c r="M192" s="144">
        <f t="shared" si="15"/>
        <v>0</v>
      </c>
      <c r="N192" s="162"/>
      <c r="O192" s="64"/>
      <c r="P192" s="144">
        <f t="shared" si="16"/>
        <v>7.562</v>
      </c>
    </row>
    <row r="193" ht="21" customHeight="1" spans="1:16">
      <c r="A193" s="147"/>
      <c r="B193" s="152"/>
      <c r="C193" s="152"/>
      <c r="D193" s="149">
        <f t="shared" si="18"/>
        <v>0</v>
      </c>
      <c r="E193" s="144">
        <f t="shared" si="14"/>
        <v>0</v>
      </c>
      <c r="F193" s="149"/>
      <c r="G193" s="149"/>
      <c r="H193" s="149"/>
      <c r="I193" s="163" t="s">
        <v>885</v>
      </c>
      <c r="J193" s="144"/>
      <c r="K193" s="161"/>
      <c r="L193" s="162">
        <f t="shared" si="22"/>
        <v>0</v>
      </c>
      <c r="M193" s="144">
        <f t="shared" si="15"/>
        <v>0</v>
      </c>
      <c r="N193" s="162"/>
      <c r="O193" s="64"/>
      <c r="P193" s="144">
        <f t="shared" si="16"/>
        <v>0</v>
      </c>
    </row>
    <row r="194" ht="21" customHeight="1" spans="1:16">
      <c r="A194" s="147"/>
      <c r="B194" s="152"/>
      <c r="C194" s="152"/>
      <c r="D194" s="149">
        <f t="shared" si="18"/>
        <v>0</v>
      </c>
      <c r="E194" s="144">
        <f t="shared" si="14"/>
        <v>0</v>
      </c>
      <c r="F194" s="149"/>
      <c r="G194" s="149"/>
      <c r="H194" s="149"/>
      <c r="I194" s="163" t="s">
        <v>886</v>
      </c>
      <c r="J194" s="144">
        <v>107.183405</v>
      </c>
      <c r="K194" s="161"/>
      <c r="L194" s="162">
        <f t="shared" si="22"/>
        <v>107.183405</v>
      </c>
      <c r="M194" s="144">
        <f t="shared" si="15"/>
        <v>0</v>
      </c>
      <c r="N194" s="162"/>
      <c r="O194" s="64"/>
      <c r="P194" s="144">
        <f t="shared" si="16"/>
        <v>107.183405</v>
      </c>
    </row>
    <row r="195" ht="21" customHeight="1" spans="1:16">
      <c r="A195" s="147"/>
      <c r="B195" s="152"/>
      <c r="C195" s="152"/>
      <c r="D195" s="149">
        <f t="shared" si="18"/>
        <v>0</v>
      </c>
      <c r="E195" s="144">
        <f t="shared" si="14"/>
        <v>0</v>
      </c>
      <c r="F195" s="149"/>
      <c r="G195" s="149"/>
      <c r="H195" s="149"/>
      <c r="I195" s="163" t="s">
        <v>887</v>
      </c>
      <c r="J195" s="144"/>
      <c r="K195" s="161"/>
      <c r="L195" s="162">
        <f t="shared" si="22"/>
        <v>0</v>
      </c>
      <c r="M195" s="144">
        <f t="shared" si="15"/>
        <v>0</v>
      </c>
      <c r="N195" s="162"/>
      <c r="O195" s="64"/>
      <c r="P195" s="144">
        <f t="shared" si="16"/>
        <v>0</v>
      </c>
    </row>
    <row r="196" ht="21" customHeight="1" spans="1:16">
      <c r="A196" s="147"/>
      <c r="B196" s="152"/>
      <c r="C196" s="152"/>
      <c r="D196" s="149">
        <f t="shared" si="18"/>
        <v>0</v>
      </c>
      <c r="E196" s="144">
        <f t="shared" si="14"/>
        <v>0</v>
      </c>
      <c r="F196" s="149"/>
      <c r="G196" s="149"/>
      <c r="H196" s="149"/>
      <c r="I196" s="163" t="s">
        <v>888</v>
      </c>
      <c r="J196" s="144"/>
      <c r="K196" s="161"/>
      <c r="L196" s="162">
        <f t="shared" si="22"/>
        <v>0</v>
      </c>
      <c r="M196" s="144">
        <f t="shared" si="15"/>
        <v>0</v>
      </c>
      <c r="N196" s="162"/>
      <c r="O196" s="64"/>
      <c r="P196" s="144">
        <f t="shared" si="16"/>
        <v>0</v>
      </c>
    </row>
    <row r="197" ht="21" customHeight="1" spans="1:16">
      <c r="A197" s="147"/>
      <c r="B197" s="152"/>
      <c r="C197" s="152"/>
      <c r="D197" s="149">
        <f t="shared" si="18"/>
        <v>0</v>
      </c>
      <c r="E197" s="144">
        <f t="shared" si="14"/>
        <v>0</v>
      </c>
      <c r="F197" s="149"/>
      <c r="G197" s="149"/>
      <c r="H197" s="149"/>
      <c r="I197" s="163" t="s">
        <v>889</v>
      </c>
      <c r="J197" s="144"/>
      <c r="K197" s="161"/>
      <c r="L197" s="162">
        <f t="shared" si="22"/>
        <v>0</v>
      </c>
      <c r="M197" s="144">
        <f t="shared" si="15"/>
        <v>0</v>
      </c>
      <c r="N197" s="162"/>
      <c r="O197" s="64"/>
      <c r="P197" s="144">
        <f t="shared" si="16"/>
        <v>0</v>
      </c>
    </row>
    <row r="198" ht="21" customHeight="1" spans="1:16">
      <c r="A198" s="147"/>
      <c r="B198" s="152"/>
      <c r="C198" s="152"/>
      <c r="D198" s="149">
        <f t="shared" si="18"/>
        <v>0</v>
      </c>
      <c r="E198" s="144">
        <f t="shared" si="14"/>
        <v>0</v>
      </c>
      <c r="F198" s="149"/>
      <c r="G198" s="149"/>
      <c r="H198" s="149"/>
      <c r="I198" s="163" t="s">
        <v>890</v>
      </c>
      <c r="J198" s="144"/>
      <c r="K198" s="161"/>
      <c r="L198" s="162">
        <f t="shared" si="22"/>
        <v>0</v>
      </c>
      <c r="M198" s="144">
        <f t="shared" si="15"/>
        <v>0</v>
      </c>
      <c r="N198" s="162"/>
      <c r="O198" s="64"/>
      <c r="P198" s="144">
        <f t="shared" si="16"/>
        <v>0</v>
      </c>
    </row>
    <row r="199" ht="21" customHeight="1" spans="1:16">
      <c r="A199" s="147"/>
      <c r="B199" s="152"/>
      <c r="C199" s="152"/>
      <c r="D199" s="149">
        <f t="shared" si="18"/>
        <v>0</v>
      </c>
      <c r="E199" s="144">
        <f t="shared" si="14"/>
        <v>0</v>
      </c>
      <c r="F199" s="149"/>
      <c r="G199" s="149"/>
      <c r="H199" s="149"/>
      <c r="I199" s="163" t="s">
        <v>891</v>
      </c>
      <c r="J199" s="144">
        <v>0.52</v>
      </c>
      <c r="K199" s="161"/>
      <c r="L199" s="162">
        <f t="shared" si="22"/>
        <v>0.52</v>
      </c>
      <c r="M199" s="144">
        <f t="shared" si="15"/>
        <v>0</v>
      </c>
      <c r="N199" s="162"/>
      <c r="O199" s="64"/>
      <c r="P199" s="144">
        <f t="shared" si="16"/>
        <v>0.52</v>
      </c>
    </row>
    <row r="200" ht="18.95" customHeight="1" spans="1:16">
      <c r="A200" s="147"/>
      <c r="B200" s="152"/>
      <c r="C200" s="152"/>
      <c r="D200" s="149">
        <f t="shared" si="18"/>
        <v>0</v>
      </c>
      <c r="E200" s="144">
        <f t="shared" ref="E200:E254" si="23">F200-G200</f>
        <v>0</v>
      </c>
      <c r="F200" s="149"/>
      <c r="G200" s="149"/>
      <c r="H200" s="149"/>
      <c r="I200" s="163" t="s">
        <v>892</v>
      </c>
      <c r="J200" s="144">
        <f>SUM(J201:J216)</f>
        <v>10200</v>
      </c>
      <c r="K200" s="160">
        <f>SUM(K201:K216)</f>
        <v>0</v>
      </c>
      <c r="L200" s="144">
        <f>SUM(L201:L216)</f>
        <v>10200</v>
      </c>
      <c r="M200" s="144">
        <f t="shared" ref="M200:M252" si="24">N200-O200</f>
        <v>0</v>
      </c>
      <c r="N200" s="144">
        <f>SUM(N201:N216)</f>
        <v>0</v>
      </c>
      <c r="O200" s="144">
        <f>SUM(O201:O216)</f>
        <v>0</v>
      </c>
      <c r="P200" s="144">
        <f t="shared" ref="P200:P252" si="25">L200+M200</f>
        <v>10200</v>
      </c>
    </row>
    <row r="201" ht="27" customHeight="1" spans="1:16">
      <c r="A201" s="147"/>
      <c r="B201" s="152"/>
      <c r="C201" s="152"/>
      <c r="D201" s="149">
        <f t="shared" si="18"/>
        <v>0</v>
      </c>
      <c r="E201" s="144">
        <f t="shared" si="23"/>
        <v>0</v>
      </c>
      <c r="F201" s="149"/>
      <c r="G201" s="149"/>
      <c r="H201" s="149"/>
      <c r="I201" s="163" t="s">
        <v>893</v>
      </c>
      <c r="J201" s="144"/>
      <c r="K201" s="161"/>
      <c r="L201" s="162">
        <f t="shared" ref="L201:L216" si="26">J201+K201</f>
        <v>0</v>
      </c>
      <c r="M201" s="144">
        <f t="shared" si="24"/>
        <v>0</v>
      </c>
      <c r="N201" s="162"/>
      <c r="O201" s="64"/>
      <c r="P201" s="144">
        <f t="shared" si="25"/>
        <v>0</v>
      </c>
    </row>
    <row r="202" ht="21" customHeight="1" spans="1:16">
      <c r="A202" s="147"/>
      <c r="B202" s="152"/>
      <c r="C202" s="152"/>
      <c r="D202" s="149">
        <f t="shared" si="18"/>
        <v>0</v>
      </c>
      <c r="E202" s="144">
        <f t="shared" si="23"/>
        <v>0</v>
      </c>
      <c r="F202" s="149"/>
      <c r="G202" s="149"/>
      <c r="H202" s="149"/>
      <c r="I202" s="163" t="s">
        <v>894</v>
      </c>
      <c r="J202" s="144"/>
      <c r="K202" s="161"/>
      <c r="L202" s="162">
        <f t="shared" si="26"/>
        <v>0</v>
      </c>
      <c r="M202" s="144">
        <f t="shared" si="24"/>
        <v>0</v>
      </c>
      <c r="N202" s="162"/>
      <c r="O202" s="64"/>
      <c r="P202" s="144">
        <f t="shared" si="25"/>
        <v>0</v>
      </c>
    </row>
    <row r="203" ht="21" customHeight="1" spans="1:16">
      <c r="A203" s="147"/>
      <c r="B203" s="152"/>
      <c r="C203" s="152"/>
      <c r="D203" s="149">
        <f t="shared" si="18"/>
        <v>0</v>
      </c>
      <c r="E203" s="144">
        <f t="shared" si="23"/>
        <v>0</v>
      </c>
      <c r="F203" s="149"/>
      <c r="G203" s="149"/>
      <c r="H203" s="149"/>
      <c r="I203" s="163" t="s">
        <v>895</v>
      </c>
      <c r="J203" s="144"/>
      <c r="K203" s="161"/>
      <c r="L203" s="162">
        <f t="shared" si="26"/>
        <v>0</v>
      </c>
      <c r="M203" s="144">
        <f t="shared" si="24"/>
        <v>0</v>
      </c>
      <c r="N203" s="162"/>
      <c r="O203" s="64"/>
      <c r="P203" s="144">
        <f t="shared" si="25"/>
        <v>0</v>
      </c>
    </row>
    <row r="204" ht="21" customHeight="1" spans="1:16">
      <c r="A204" s="147"/>
      <c r="B204" s="152"/>
      <c r="C204" s="152"/>
      <c r="D204" s="149">
        <f t="shared" si="18"/>
        <v>0</v>
      </c>
      <c r="E204" s="144">
        <f t="shared" si="23"/>
        <v>0</v>
      </c>
      <c r="F204" s="149"/>
      <c r="G204" s="149"/>
      <c r="H204" s="149"/>
      <c r="I204" s="163" t="s">
        <v>896</v>
      </c>
      <c r="J204" s="144">
        <f>3800-2000+2630</f>
        <v>4430</v>
      </c>
      <c r="K204" s="161"/>
      <c r="L204" s="162">
        <f t="shared" si="26"/>
        <v>4430</v>
      </c>
      <c r="M204" s="144">
        <f t="shared" si="24"/>
        <v>0</v>
      </c>
      <c r="N204" s="162"/>
      <c r="O204" s="64"/>
      <c r="P204" s="144">
        <f t="shared" si="25"/>
        <v>4430</v>
      </c>
    </row>
    <row r="205" ht="21" customHeight="1" spans="1:16">
      <c r="A205" s="147"/>
      <c r="B205" s="152"/>
      <c r="C205" s="152"/>
      <c r="D205" s="149">
        <f t="shared" si="18"/>
        <v>0</v>
      </c>
      <c r="E205" s="144">
        <f t="shared" si="23"/>
        <v>0</v>
      </c>
      <c r="F205" s="149"/>
      <c r="G205" s="149"/>
      <c r="H205" s="149"/>
      <c r="I205" s="163" t="s">
        <v>897</v>
      </c>
      <c r="J205" s="144"/>
      <c r="K205" s="161"/>
      <c r="L205" s="162">
        <f t="shared" si="26"/>
        <v>0</v>
      </c>
      <c r="M205" s="144">
        <f t="shared" si="24"/>
        <v>0</v>
      </c>
      <c r="N205" s="162"/>
      <c r="O205" s="64"/>
      <c r="P205" s="144">
        <f t="shared" si="25"/>
        <v>0</v>
      </c>
    </row>
    <row r="206" ht="21" customHeight="1" spans="1:16">
      <c r="A206" s="147"/>
      <c r="B206" s="152"/>
      <c r="C206" s="152"/>
      <c r="D206" s="149">
        <f t="shared" ref="D206:D238" si="27">B206+C206</f>
        <v>0</v>
      </c>
      <c r="E206" s="144">
        <f t="shared" si="23"/>
        <v>0</v>
      </c>
      <c r="F206" s="149"/>
      <c r="G206" s="149"/>
      <c r="H206" s="149"/>
      <c r="I206" s="163" t="s">
        <v>898</v>
      </c>
      <c r="J206" s="144"/>
      <c r="K206" s="161"/>
      <c r="L206" s="162">
        <f t="shared" si="26"/>
        <v>0</v>
      </c>
      <c r="M206" s="144">
        <f t="shared" si="24"/>
        <v>0</v>
      </c>
      <c r="N206" s="162"/>
      <c r="O206" s="64"/>
      <c r="P206" s="144">
        <f t="shared" si="25"/>
        <v>0</v>
      </c>
    </row>
    <row r="207" ht="21" customHeight="1" spans="1:16">
      <c r="A207" s="147"/>
      <c r="B207" s="152"/>
      <c r="C207" s="152"/>
      <c r="D207" s="149">
        <f t="shared" si="27"/>
        <v>0</v>
      </c>
      <c r="E207" s="144">
        <f t="shared" si="23"/>
        <v>0</v>
      </c>
      <c r="F207" s="149"/>
      <c r="G207" s="149"/>
      <c r="H207" s="149"/>
      <c r="I207" s="163" t="s">
        <v>899</v>
      </c>
      <c r="J207" s="144"/>
      <c r="K207" s="161"/>
      <c r="L207" s="162">
        <f t="shared" si="26"/>
        <v>0</v>
      </c>
      <c r="M207" s="144">
        <f t="shared" si="24"/>
        <v>0</v>
      </c>
      <c r="N207" s="162"/>
      <c r="O207" s="64"/>
      <c r="P207" s="144">
        <f t="shared" si="25"/>
        <v>0</v>
      </c>
    </row>
    <row r="208" ht="21" customHeight="1" spans="1:16">
      <c r="A208" s="147"/>
      <c r="B208" s="152"/>
      <c r="C208" s="152"/>
      <c r="D208" s="149">
        <f t="shared" si="27"/>
        <v>0</v>
      </c>
      <c r="E208" s="144">
        <f t="shared" si="23"/>
        <v>0</v>
      </c>
      <c r="F208" s="149"/>
      <c r="G208" s="149"/>
      <c r="H208" s="149"/>
      <c r="I208" s="163" t="s">
        <v>900</v>
      </c>
      <c r="J208" s="144"/>
      <c r="K208" s="161"/>
      <c r="L208" s="162">
        <f t="shared" si="26"/>
        <v>0</v>
      </c>
      <c r="M208" s="144">
        <f t="shared" si="24"/>
        <v>0</v>
      </c>
      <c r="N208" s="162"/>
      <c r="O208" s="64"/>
      <c r="P208" s="144">
        <f t="shared" si="25"/>
        <v>0</v>
      </c>
    </row>
    <row r="209" ht="21" customHeight="1" spans="1:16">
      <c r="A209" s="147"/>
      <c r="B209" s="152"/>
      <c r="C209" s="152"/>
      <c r="D209" s="149">
        <f t="shared" si="27"/>
        <v>0</v>
      </c>
      <c r="E209" s="144">
        <f t="shared" si="23"/>
        <v>0</v>
      </c>
      <c r="F209" s="149"/>
      <c r="G209" s="149"/>
      <c r="H209" s="149"/>
      <c r="I209" s="163" t="s">
        <v>901</v>
      </c>
      <c r="J209" s="144"/>
      <c r="K209" s="161"/>
      <c r="L209" s="162">
        <f t="shared" si="26"/>
        <v>0</v>
      </c>
      <c r="M209" s="144">
        <f t="shared" si="24"/>
        <v>0</v>
      </c>
      <c r="N209" s="162"/>
      <c r="O209" s="64"/>
      <c r="P209" s="144">
        <f t="shared" si="25"/>
        <v>0</v>
      </c>
    </row>
    <row r="210" ht="21" customHeight="1" spans="1:16">
      <c r="A210" s="147"/>
      <c r="B210" s="152"/>
      <c r="C210" s="152"/>
      <c r="D210" s="149">
        <f t="shared" si="27"/>
        <v>0</v>
      </c>
      <c r="E210" s="144">
        <f t="shared" si="23"/>
        <v>0</v>
      </c>
      <c r="F210" s="149"/>
      <c r="G210" s="149"/>
      <c r="H210" s="149"/>
      <c r="I210" s="163" t="s">
        <v>902</v>
      </c>
      <c r="J210" s="144"/>
      <c r="K210" s="161"/>
      <c r="L210" s="162">
        <f t="shared" si="26"/>
        <v>0</v>
      </c>
      <c r="M210" s="144">
        <f t="shared" si="24"/>
        <v>0</v>
      </c>
      <c r="N210" s="162"/>
      <c r="O210" s="64"/>
      <c r="P210" s="144">
        <f t="shared" si="25"/>
        <v>0</v>
      </c>
    </row>
    <row r="211" ht="21" customHeight="1" spans="1:16">
      <c r="A211" s="147"/>
      <c r="B211" s="152"/>
      <c r="C211" s="152"/>
      <c r="D211" s="149">
        <f t="shared" si="27"/>
        <v>0</v>
      </c>
      <c r="E211" s="144">
        <f t="shared" si="23"/>
        <v>0</v>
      </c>
      <c r="F211" s="149"/>
      <c r="G211" s="149"/>
      <c r="H211" s="149"/>
      <c r="I211" s="163" t="s">
        <v>903</v>
      </c>
      <c r="J211" s="144"/>
      <c r="K211" s="161"/>
      <c r="L211" s="162">
        <f t="shared" si="26"/>
        <v>0</v>
      </c>
      <c r="M211" s="144">
        <f t="shared" si="24"/>
        <v>0</v>
      </c>
      <c r="N211" s="162"/>
      <c r="O211" s="64"/>
      <c r="P211" s="144">
        <f t="shared" si="25"/>
        <v>0</v>
      </c>
    </row>
    <row r="212" ht="21" customHeight="1" spans="1:16">
      <c r="A212" s="147"/>
      <c r="B212" s="152"/>
      <c r="C212" s="152"/>
      <c r="D212" s="149">
        <f t="shared" si="27"/>
        <v>0</v>
      </c>
      <c r="E212" s="144">
        <f t="shared" si="23"/>
        <v>0</v>
      </c>
      <c r="F212" s="149"/>
      <c r="G212" s="149"/>
      <c r="H212" s="149"/>
      <c r="I212" s="163" t="s">
        <v>904</v>
      </c>
      <c r="J212" s="144">
        <f>1700-700+700</f>
        <v>1700</v>
      </c>
      <c r="K212" s="161"/>
      <c r="L212" s="162">
        <f t="shared" si="26"/>
        <v>1700</v>
      </c>
      <c r="M212" s="144">
        <f t="shared" si="24"/>
        <v>0</v>
      </c>
      <c r="N212" s="162"/>
      <c r="O212" s="64"/>
      <c r="P212" s="144">
        <f t="shared" si="25"/>
        <v>1700</v>
      </c>
    </row>
    <row r="213" ht="21" customHeight="1" spans="1:16">
      <c r="A213" s="147"/>
      <c r="B213" s="152"/>
      <c r="C213" s="152"/>
      <c r="D213" s="149">
        <f t="shared" si="27"/>
        <v>0</v>
      </c>
      <c r="E213" s="144">
        <f t="shared" si="23"/>
        <v>0</v>
      </c>
      <c r="F213" s="149"/>
      <c r="G213" s="149"/>
      <c r="H213" s="149"/>
      <c r="I213" s="163" t="s">
        <v>905</v>
      </c>
      <c r="J213" s="144"/>
      <c r="K213" s="161"/>
      <c r="L213" s="162">
        <f t="shared" si="26"/>
        <v>0</v>
      </c>
      <c r="M213" s="144">
        <f t="shared" si="24"/>
        <v>0</v>
      </c>
      <c r="N213" s="162"/>
      <c r="O213" s="64"/>
      <c r="P213" s="144">
        <f t="shared" si="25"/>
        <v>0</v>
      </c>
    </row>
    <row r="214" ht="21" customHeight="1" spans="1:16">
      <c r="A214" s="147"/>
      <c r="B214" s="152"/>
      <c r="C214" s="152"/>
      <c r="D214" s="149">
        <f t="shared" si="27"/>
        <v>0</v>
      </c>
      <c r="E214" s="144">
        <f t="shared" si="23"/>
        <v>0</v>
      </c>
      <c r="F214" s="149"/>
      <c r="G214" s="149"/>
      <c r="H214" s="149"/>
      <c r="I214" s="163" t="s">
        <v>906</v>
      </c>
      <c r="J214" s="144"/>
      <c r="K214" s="161"/>
      <c r="L214" s="162">
        <f t="shared" si="26"/>
        <v>0</v>
      </c>
      <c r="M214" s="144">
        <f t="shared" si="24"/>
        <v>0</v>
      </c>
      <c r="N214" s="162"/>
      <c r="O214" s="64"/>
      <c r="P214" s="144">
        <f t="shared" si="25"/>
        <v>0</v>
      </c>
    </row>
    <row r="215" ht="21" customHeight="1" spans="1:16">
      <c r="A215" s="147"/>
      <c r="B215" s="152"/>
      <c r="C215" s="152"/>
      <c r="D215" s="149">
        <f t="shared" si="27"/>
        <v>0</v>
      </c>
      <c r="E215" s="144">
        <f t="shared" si="23"/>
        <v>0</v>
      </c>
      <c r="F215" s="149"/>
      <c r="G215" s="149"/>
      <c r="H215" s="149"/>
      <c r="I215" s="163" t="s">
        <v>907</v>
      </c>
      <c r="J215" s="144">
        <f>4700-2700+2070</f>
        <v>4070</v>
      </c>
      <c r="K215" s="161"/>
      <c r="L215" s="162">
        <f t="shared" si="26"/>
        <v>4070</v>
      </c>
      <c r="M215" s="144">
        <f t="shared" si="24"/>
        <v>0</v>
      </c>
      <c r="N215" s="162"/>
      <c r="O215" s="64"/>
      <c r="P215" s="144">
        <f t="shared" si="25"/>
        <v>4070</v>
      </c>
    </row>
    <row r="216" ht="21" customHeight="1" spans="1:16">
      <c r="A216" s="147"/>
      <c r="B216" s="152"/>
      <c r="C216" s="152"/>
      <c r="D216" s="149">
        <f t="shared" si="27"/>
        <v>0</v>
      </c>
      <c r="E216" s="144">
        <f t="shared" si="23"/>
        <v>0</v>
      </c>
      <c r="F216" s="149"/>
      <c r="G216" s="149"/>
      <c r="H216" s="149"/>
      <c r="I216" s="163" t="s">
        <v>908</v>
      </c>
      <c r="J216" s="144"/>
      <c r="K216" s="161"/>
      <c r="L216" s="162">
        <f t="shared" si="26"/>
        <v>0</v>
      </c>
      <c r="M216" s="144">
        <f t="shared" si="24"/>
        <v>0</v>
      </c>
      <c r="N216" s="162"/>
      <c r="O216" s="64"/>
      <c r="P216" s="144">
        <f t="shared" si="25"/>
        <v>0</v>
      </c>
    </row>
    <row r="217" ht="21" customHeight="1" spans="1:16">
      <c r="A217" s="147"/>
      <c r="B217" s="152"/>
      <c r="C217" s="152"/>
      <c r="D217" s="149">
        <f t="shared" si="27"/>
        <v>0</v>
      </c>
      <c r="E217" s="144">
        <f t="shared" si="23"/>
        <v>0</v>
      </c>
      <c r="F217" s="149"/>
      <c r="G217" s="149"/>
      <c r="H217" s="149"/>
      <c r="I217" s="163" t="s">
        <v>909</v>
      </c>
      <c r="J217" s="144">
        <f>SUM(J218:J233)</f>
        <v>311</v>
      </c>
      <c r="K217" s="160">
        <f>SUM(K218:K233)</f>
        <v>0</v>
      </c>
      <c r="L217" s="144">
        <f>SUM(L218:L233)</f>
        <v>311</v>
      </c>
      <c r="M217" s="144">
        <f t="shared" si="24"/>
        <v>0</v>
      </c>
      <c r="N217" s="144">
        <f>SUM(N218:N233)</f>
        <v>0</v>
      </c>
      <c r="O217" s="144">
        <f>SUM(O218:O233)</f>
        <v>0</v>
      </c>
      <c r="P217" s="144">
        <f t="shared" si="25"/>
        <v>311</v>
      </c>
    </row>
    <row r="218" ht="24" customHeight="1" spans="1:16">
      <c r="A218" s="147"/>
      <c r="B218" s="152"/>
      <c r="C218" s="152"/>
      <c r="D218" s="149">
        <f t="shared" si="27"/>
        <v>0</v>
      </c>
      <c r="E218" s="144">
        <f t="shared" si="23"/>
        <v>0</v>
      </c>
      <c r="F218" s="149"/>
      <c r="G218" s="149"/>
      <c r="H218" s="149"/>
      <c r="I218" s="163" t="s">
        <v>910</v>
      </c>
      <c r="J218" s="144"/>
      <c r="K218" s="161"/>
      <c r="L218" s="162">
        <f t="shared" ref="L218:L233" si="28">J218+K218</f>
        <v>0</v>
      </c>
      <c r="M218" s="144">
        <f t="shared" si="24"/>
        <v>0</v>
      </c>
      <c r="N218" s="162"/>
      <c r="O218" s="64"/>
      <c r="P218" s="144">
        <f t="shared" si="25"/>
        <v>0</v>
      </c>
    </row>
    <row r="219" ht="20" customHeight="1" spans="1:16">
      <c r="A219" s="147"/>
      <c r="B219" s="152"/>
      <c r="C219" s="152"/>
      <c r="D219" s="149">
        <f t="shared" si="27"/>
        <v>0</v>
      </c>
      <c r="E219" s="144">
        <f t="shared" si="23"/>
        <v>0</v>
      </c>
      <c r="F219" s="149"/>
      <c r="G219" s="149"/>
      <c r="H219" s="149"/>
      <c r="I219" s="163" t="s">
        <v>911</v>
      </c>
      <c r="J219" s="144"/>
      <c r="K219" s="161"/>
      <c r="L219" s="162">
        <f t="shared" si="28"/>
        <v>0</v>
      </c>
      <c r="M219" s="144">
        <f t="shared" si="24"/>
        <v>0</v>
      </c>
      <c r="N219" s="162"/>
      <c r="O219" s="64"/>
      <c r="P219" s="144">
        <f t="shared" si="25"/>
        <v>0</v>
      </c>
    </row>
    <row r="220" ht="24" customHeight="1" spans="1:16">
      <c r="A220" s="147"/>
      <c r="B220" s="152"/>
      <c r="C220" s="152"/>
      <c r="D220" s="149">
        <f t="shared" si="27"/>
        <v>0</v>
      </c>
      <c r="E220" s="144">
        <f t="shared" si="23"/>
        <v>0</v>
      </c>
      <c r="F220" s="149"/>
      <c r="G220" s="149"/>
      <c r="H220" s="149"/>
      <c r="I220" s="163" t="s">
        <v>912</v>
      </c>
      <c r="J220" s="144"/>
      <c r="K220" s="161"/>
      <c r="L220" s="162">
        <f t="shared" si="28"/>
        <v>0</v>
      </c>
      <c r="M220" s="144">
        <f t="shared" si="24"/>
        <v>0</v>
      </c>
      <c r="N220" s="162"/>
      <c r="O220" s="64"/>
      <c r="P220" s="144">
        <f t="shared" si="25"/>
        <v>0</v>
      </c>
    </row>
    <row r="221" ht="24" customHeight="1" spans="1:16">
      <c r="A221" s="147"/>
      <c r="B221" s="152"/>
      <c r="C221" s="152"/>
      <c r="D221" s="149">
        <f t="shared" si="27"/>
        <v>0</v>
      </c>
      <c r="E221" s="144">
        <f t="shared" si="23"/>
        <v>0</v>
      </c>
      <c r="F221" s="149"/>
      <c r="G221" s="149"/>
      <c r="H221" s="149"/>
      <c r="I221" s="163" t="s">
        <v>913</v>
      </c>
      <c r="J221" s="144">
        <v>22</v>
      </c>
      <c r="K221" s="161"/>
      <c r="L221" s="162">
        <f t="shared" si="28"/>
        <v>22</v>
      </c>
      <c r="M221" s="144">
        <f t="shared" si="24"/>
        <v>0</v>
      </c>
      <c r="N221" s="162"/>
      <c r="O221" s="64"/>
      <c r="P221" s="144">
        <f t="shared" si="25"/>
        <v>22</v>
      </c>
    </row>
    <row r="222" ht="24" customHeight="1" spans="1:16">
      <c r="A222" s="147"/>
      <c r="B222" s="152"/>
      <c r="C222" s="152"/>
      <c r="D222" s="149">
        <f t="shared" si="27"/>
        <v>0</v>
      </c>
      <c r="E222" s="144">
        <f t="shared" si="23"/>
        <v>0</v>
      </c>
      <c r="F222" s="149"/>
      <c r="G222" s="149"/>
      <c r="H222" s="149"/>
      <c r="I222" s="163" t="s">
        <v>914</v>
      </c>
      <c r="J222" s="144"/>
      <c r="K222" s="161"/>
      <c r="L222" s="162">
        <f t="shared" si="28"/>
        <v>0</v>
      </c>
      <c r="M222" s="144">
        <f t="shared" si="24"/>
        <v>0</v>
      </c>
      <c r="N222" s="162"/>
      <c r="O222" s="64"/>
      <c r="P222" s="144">
        <f t="shared" si="25"/>
        <v>0</v>
      </c>
    </row>
    <row r="223" ht="24" customHeight="1" spans="1:16">
      <c r="A223" s="147"/>
      <c r="B223" s="152"/>
      <c r="C223" s="152"/>
      <c r="D223" s="149">
        <f t="shared" si="27"/>
        <v>0</v>
      </c>
      <c r="E223" s="144">
        <f t="shared" si="23"/>
        <v>0</v>
      </c>
      <c r="F223" s="149"/>
      <c r="G223" s="149"/>
      <c r="H223" s="149"/>
      <c r="I223" s="163" t="s">
        <v>915</v>
      </c>
      <c r="J223" s="144"/>
      <c r="K223" s="161"/>
      <c r="L223" s="162">
        <f t="shared" si="28"/>
        <v>0</v>
      </c>
      <c r="M223" s="144">
        <f t="shared" si="24"/>
        <v>0</v>
      </c>
      <c r="N223" s="162"/>
      <c r="O223" s="64"/>
      <c r="P223" s="144">
        <f t="shared" si="25"/>
        <v>0</v>
      </c>
    </row>
    <row r="224" ht="24" customHeight="1" spans="1:16">
      <c r="A224" s="147"/>
      <c r="B224" s="152"/>
      <c r="C224" s="152"/>
      <c r="D224" s="149">
        <f t="shared" si="27"/>
        <v>0</v>
      </c>
      <c r="E224" s="144">
        <f t="shared" si="23"/>
        <v>0</v>
      </c>
      <c r="F224" s="149"/>
      <c r="G224" s="149"/>
      <c r="H224" s="149"/>
      <c r="I224" s="163" t="s">
        <v>916</v>
      </c>
      <c r="J224" s="144"/>
      <c r="K224" s="161"/>
      <c r="L224" s="162">
        <f t="shared" si="28"/>
        <v>0</v>
      </c>
      <c r="M224" s="144">
        <f t="shared" si="24"/>
        <v>0</v>
      </c>
      <c r="N224" s="162"/>
      <c r="O224" s="64"/>
      <c r="P224" s="144">
        <f t="shared" si="25"/>
        <v>0</v>
      </c>
    </row>
    <row r="225" ht="24" customHeight="1" spans="1:16">
      <c r="A225" s="147"/>
      <c r="B225" s="152"/>
      <c r="C225" s="152"/>
      <c r="D225" s="149">
        <f t="shared" si="27"/>
        <v>0</v>
      </c>
      <c r="E225" s="144">
        <f t="shared" si="23"/>
        <v>0</v>
      </c>
      <c r="F225" s="149"/>
      <c r="G225" s="149"/>
      <c r="H225" s="149"/>
      <c r="I225" s="163" t="s">
        <v>917</v>
      </c>
      <c r="J225" s="144"/>
      <c r="K225" s="161"/>
      <c r="L225" s="162">
        <f t="shared" si="28"/>
        <v>0</v>
      </c>
      <c r="M225" s="144">
        <f t="shared" si="24"/>
        <v>0</v>
      </c>
      <c r="N225" s="162"/>
      <c r="O225" s="64"/>
      <c r="P225" s="144">
        <f t="shared" si="25"/>
        <v>0</v>
      </c>
    </row>
    <row r="226" ht="24" customHeight="1" spans="1:16">
      <c r="A226" s="147"/>
      <c r="B226" s="152"/>
      <c r="C226" s="152"/>
      <c r="D226" s="149">
        <f t="shared" si="27"/>
        <v>0</v>
      </c>
      <c r="E226" s="144">
        <f t="shared" si="23"/>
        <v>0</v>
      </c>
      <c r="F226" s="149"/>
      <c r="G226" s="149"/>
      <c r="H226" s="149"/>
      <c r="I226" s="163" t="s">
        <v>918</v>
      </c>
      <c r="J226" s="144"/>
      <c r="K226" s="161"/>
      <c r="L226" s="162">
        <f t="shared" si="28"/>
        <v>0</v>
      </c>
      <c r="M226" s="144">
        <f t="shared" si="24"/>
        <v>0</v>
      </c>
      <c r="N226" s="162"/>
      <c r="O226" s="64"/>
      <c r="P226" s="144">
        <f t="shared" si="25"/>
        <v>0</v>
      </c>
    </row>
    <row r="227" ht="24" customHeight="1" spans="1:16">
      <c r="A227" s="147"/>
      <c r="B227" s="152"/>
      <c r="C227" s="152"/>
      <c r="D227" s="149">
        <f t="shared" si="27"/>
        <v>0</v>
      </c>
      <c r="E227" s="144">
        <f t="shared" si="23"/>
        <v>0</v>
      </c>
      <c r="F227" s="149"/>
      <c r="G227" s="149"/>
      <c r="H227" s="149"/>
      <c r="I227" s="163" t="s">
        <v>919</v>
      </c>
      <c r="J227" s="144"/>
      <c r="K227" s="161"/>
      <c r="L227" s="162">
        <f t="shared" si="28"/>
        <v>0</v>
      </c>
      <c r="M227" s="144">
        <f t="shared" si="24"/>
        <v>0</v>
      </c>
      <c r="N227" s="162"/>
      <c r="O227" s="64"/>
      <c r="P227" s="144">
        <f t="shared" si="25"/>
        <v>0</v>
      </c>
    </row>
    <row r="228" ht="24" customHeight="1" spans="1:16">
      <c r="A228" s="147"/>
      <c r="B228" s="152"/>
      <c r="C228" s="152"/>
      <c r="D228" s="149">
        <f t="shared" si="27"/>
        <v>0</v>
      </c>
      <c r="E228" s="144">
        <f t="shared" si="23"/>
        <v>0</v>
      </c>
      <c r="F228" s="149"/>
      <c r="G228" s="149"/>
      <c r="H228" s="149"/>
      <c r="I228" s="163" t="s">
        <v>920</v>
      </c>
      <c r="J228" s="144"/>
      <c r="K228" s="161"/>
      <c r="L228" s="162">
        <f t="shared" si="28"/>
        <v>0</v>
      </c>
      <c r="M228" s="144">
        <f t="shared" si="24"/>
        <v>0</v>
      </c>
      <c r="N228" s="162"/>
      <c r="O228" s="64"/>
      <c r="P228" s="144">
        <f t="shared" si="25"/>
        <v>0</v>
      </c>
    </row>
    <row r="229" ht="24" customHeight="1" spans="1:16">
      <c r="A229" s="147"/>
      <c r="B229" s="152"/>
      <c r="C229" s="152"/>
      <c r="D229" s="149">
        <f t="shared" si="27"/>
        <v>0</v>
      </c>
      <c r="E229" s="144">
        <f t="shared" si="23"/>
        <v>0</v>
      </c>
      <c r="F229" s="149"/>
      <c r="G229" s="149"/>
      <c r="H229" s="149"/>
      <c r="I229" s="163" t="s">
        <v>921</v>
      </c>
      <c r="J229" s="144">
        <v>129</v>
      </c>
      <c r="K229" s="161"/>
      <c r="L229" s="162">
        <f t="shared" si="28"/>
        <v>129</v>
      </c>
      <c r="M229" s="144">
        <f t="shared" si="24"/>
        <v>0</v>
      </c>
      <c r="N229" s="162"/>
      <c r="O229" s="64"/>
      <c r="P229" s="144">
        <f t="shared" si="25"/>
        <v>129</v>
      </c>
    </row>
    <row r="230" ht="24" customHeight="1" spans="1:16">
      <c r="A230" s="147"/>
      <c r="B230" s="152"/>
      <c r="C230" s="152"/>
      <c r="D230" s="149">
        <f t="shared" si="27"/>
        <v>0</v>
      </c>
      <c r="E230" s="144">
        <f t="shared" si="23"/>
        <v>0</v>
      </c>
      <c r="F230" s="149"/>
      <c r="G230" s="149"/>
      <c r="H230" s="149"/>
      <c r="I230" s="163" t="s">
        <v>922</v>
      </c>
      <c r="J230" s="144"/>
      <c r="K230" s="161"/>
      <c r="L230" s="162">
        <f t="shared" si="28"/>
        <v>0</v>
      </c>
      <c r="M230" s="144">
        <f t="shared" si="24"/>
        <v>0</v>
      </c>
      <c r="N230" s="162"/>
      <c r="O230" s="64"/>
      <c r="P230" s="144">
        <f t="shared" si="25"/>
        <v>0</v>
      </c>
    </row>
    <row r="231" ht="24" customHeight="1" spans="1:16">
      <c r="A231" s="147"/>
      <c r="B231" s="152"/>
      <c r="C231" s="152"/>
      <c r="D231" s="149">
        <f t="shared" si="27"/>
        <v>0</v>
      </c>
      <c r="E231" s="144">
        <f t="shared" si="23"/>
        <v>0</v>
      </c>
      <c r="F231" s="149"/>
      <c r="G231" s="149"/>
      <c r="H231" s="149"/>
      <c r="I231" s="163" t="s">
        <v>923</v>
      </c>
      <c r="J231" s="144"/>
      <c r="K231" s="161"/>
      <c r="L231" s="162">
        <f t="shared" si="28"/>
        <v>0</v>
      </c>
      <c r="M231" s="144">
        <f t="shared" si="24"/>
        <v>0</v>
      </c>
      <c r="N231" s="162"/>
      <c r="O231" s="64"/>
      <c r="P231" s="144">
        <f t="shared" si="25"/>
        <v>0</v>
      </c>
    </row>
    <row r="232" ht="24" customHeight="1" spans="1:16">
      <c r="A232" s="147"/>
      <c r="B232" s="152"/>
      <c r="C232" s="152"/>
      <c r="D232" s="149">
        <f t="shared" si="27"/>
        <v>0</v>
      </c>
      <c r="E232" s="144">
        <f t="shared" si="23"/>
        <v>0</v>
      </c>
      <c r="F232" s="149"/>
      <c r="G232" s="149"/>
      <c r="H232" s="149"/>
      <c r="I232" s="163" t="s">
        <v>924</v>
      </c>
      <c r="J232" s="144">
        <v>160</v>
      </c>
      <c r="K232" s="161"/>
      <c r="L232" s="162">
        <f t="shared" si="28"/>
        <v>160</v>
      </c>
      <c r="M232" s="144">
        <f t="shared" si="24"/>
        <v>0</v>
      </c>
      <c r="N232" s="162"/>
      <c r="O232" s="64"/>
      <c r="P232" s="144">
        <f t="shared" si="25"/>
        <v>160</v>
      </c>
    </row>
    <row r="233" ht="24" customHeight="1" spans="1:16">
      <c r="A233" s="147"/>
      <c r="B233" s="152"/>
      <c r="C233" s="152"/>
      <c r="D233" s="149">
        <f t="shared" si="27"/>
        <v>0</v>
      </c>
      <c r="E233" s="144">
        <f t="shared" si="23"/>
        <v>0</v>
      </c>
      <c r="F233" s="149"/>
      <c r="G233" s="149"/>
      <c r="H233" s="149"/>
      <c r="I233" s="163" t="s">
        <v>925</v>
      </c>
      <c r="J233" s="144"/>
      <c r="K233" s="161"/>
      <c r="L233" s="162">
        <f t="shared" si="28"/>
        <v>0</v>
      </c>
      <c r="M233" s="144">
        <f t="shared" si="24"/>
        <v>0</v>
      </c>
      <c r="N233" s="162"/>
      <c r="O233" s="64"/>
      <c r="P233" s="144">
        <f t="shared" si="25"/>
        <v>0</v>
      </c>
    </row>
    <row r="234" ht="21" customHeight="1" spans="1:16">
      <c r="A234" s="147"/>
      <c r="B234" s="152"/>
      <c r="C234" s="152"/>
      <c r="D234" s="149">
        <f t="shared" si="27"/>
        <v>0</v>
      </c>
      <c r="E234" s="144">
        <f t="shared" si="23"/>
        <v>0</v>
      </c>
      <c r="F234" s="149"/>
      <c r="G234" s="149"/>
      <c r="H234" s="149"/>
      <c r="I234" s="163" t="s">
        <v>926</v>
      </c>
      <c r="J234" s="170"/>
      <c r="K234" s="160">
        <f t="shared" ref="K234:P234" si="29">SUM(K235:K239)</f>
        <v>26493</v>
      </c>
      <c r="L234" s="160">
        <f t="shared" si="29"/>
        <v>26493</v>
      </c>
      <c r="M234" s="160">
        <f t="shared" si="29"/>
        <v>1088</v>
      </c>
      <c r="N234" s="160">
        <f t="shared" si="29"/>
        <v>1208</v>
      </c>
      <c r="O234" s="160">
        <f t="shared" si="29"/>
        <v>120</v>
      </c>
      <c r="P234" s="160">
        <f t="shared" si="29"/>
        <v>27581</v>
      </c>
    </row>
    <row r="235" ht="21" customHeight="1" spans="1:16">
      <c r="A235" s="147"/>
      <c r="B235" s="152"/>
      <c r="C235" s="152"/>
      <c r="D235" s="149">
        <f t="shared" si="27"/>
        <v>0</v>
      </c>
      <c r="E235" s="144">
        <f t="shared" si="23"/>
        <v>0</v>
      </c>
      <c r="F235" s="149"/>
      <c r="G235" s="149"/>
      <c r="H235" s="149"/>
      <c r="I235" s="163" t="s">
        <v>927</v>
      </c>
      <c r="J235" s="170"/>
      <c r="K235" s="160">
        <v>2600</v>
      </c>
      <c r="L235" s="162">
        <f>J235+K235</f>
        <v>2600</v>
      </c>
      <c r="M235" s="144">
        <f t="shared" si="24"/>
        <v>1050</v>
      </c>
      <c r="N235" s="162">
        <v>1050</v>
      </c>
      <c r="O235" s="64"/>
      <c r="P235" s="144">
        <f t="shared" si="25"/>
        <v>3650</v>
      </c>
    </row>
    <row r="236" ht="21" customHeight="1" spans="1:16">
      <c r="A236" s="147"/>
      <c r="B236" s="152"/>
      <c r="C236" s="152"/>
      <c r="D236" s="149">
        <f t="shared" si="27"/>
        <v>0</v>
      </c>
      <c r="E236" s="144">
        <f t="shared" si="23"/>
        <v>0</v>
      </c>
      <c r="F236" s="149"/>
      <c r="G236" s="149"/>
      <c r="H236" s="149"/>
      <c r="I236" s="163" t="s">
        <v>928</v>
      </c>
      <c r="J236" s="170"/>
      <c r="K236" s="160">
        <v>1193</v>
      </c>
      <c r="L236" s="162">
        <f>J236+K236</f>
        <v>1193</v>
      </c>
      <c r="M236" s="144">
        <f t="shared" si="24"/>
        <v>-120</v>
      </c>
      <c r="N236" s="162"/>
      <c r="O236" s="64">
        <v>120</v>
      </c>
      <c r="P236" s="144">
        <f t="shared" si="25"/>
        <v>1073</v>
      </c>
    </row>
    <row r="237" ht="21" customHeight="1" spans="1:16">
      <c r="A237" s="147"/>
      <c r="B237" s="152"/>
      <c r="C237" s="152"/>
      <c r="D237" s="149">
        <f t="shared" si="27"/>
        <v>0</v>
      </c>
      <c r="E237" s="144">
        <f t="shared" si="23"/>
        <v>0</v>
      </c>
      <c r="F237" s="149"/>
      <c r="G237" s="149"/>
      <c r="H237" s="149"/>
      <c r="I237" s="163" t="s">
        <v>929</v>
      </c>
      <c r="J237" s="170"/>
      <c r="K237" s="160">
        <v>12500</v>
      </c>
      <c r="L237" s="162">
        <f>J237+K237</f>
        <v>12500</v>
      </c>
      <c r="M237" s="144">
        <f t="shared" si="24"/>
        <v>0</v>
      </c>
      <c r="N237" s="162"/>
      <c r="O237" s="64"/>
      <c r="P237" s="144">
        <f t="shared" si="25"/>
        <v>12500</v>
      </c>
    </row>
    <row r="238" ht="17.1" customHeight="1" spans="1:16">
      <c r="A238" s="147"/>
      <c r="B238" s="152"/>
      <c r="C238" s="152"/>
      <c r="D238" s="149">
        <f t="shared" si="27"/>
        <v>0</v>
      </c>
      <c r="E238" s="144">
        <f t="shared" si="23"/>
        <v>0</v>
      </c>
      <c r="F238" s="149"/>
      <c r="G238" s="149"/>
      <c r="H238" s="149"/>
      <c r="I238" s="163" t="s">
        <v>930</v>
      </c>
      <c r="J238" s="170"/>
      <c r="K238" s="160">
        <v>10200</v>
      </c>
      <c r="L238" s="162">
        <f>J238+K238</f>
        <v>10200</v>
      </c>
      <c r="M238" s="144">
        <f t="shared" si="24"/>
        <v>0</v>
      </c>
      <c r="N238" s="162"/>
      <c r="O238" s="64"/>
      <c r="P238" s="144">
        <f t="shared" si="25"/>
        <v>10200</v>
      </c>
    </row>
    <row r="239" ht="17.1" customHeight="1" spans="1:16">
      <c r="A239" s="147"/>
      <c r="B239" s="152"/>
      <c r="C239" s="152"/>
      <c r="D239" s="149"/>
      <c r="E239" s="144"/>
      <c r="F239" s="149"/>
      <c r="G239" s="149"/>
      <c r="H239" s="149"/>
      <c r="I239" s="163" t="s">
        <v>931</v>
      </c>
      <c r="J239" s="170"/>
      <c r="K239" s="160"/>
      <c r="L239" s="162"/>
      <c r="M239" s="144">
        <f t="shared" si="24"/>
        <v>158</v>
      </c>
      <c r="N239" s="162">
        <v>158</v>
      </c>
      <c r="O239" s="64"/>
      <c r="P239" s="144">
        <f t="shared" si="25"/>
        <v>158</v>
      </c>
    </row>
    <row r="240" ht="21" customHeight="1" spans="1:16">
      <c r="A240" s="166" t="s">
        <v>932</v>
      </c>
      <c r="B240" s="149">
        <f>B7+B8+B9+B10+B11+B12+B13+B19+B20+B23+B24+B25+B26+B27+B28+B34+B35</f>
        <v>111079.44682</v>
      </c>
      <c r="C240" s="149">
        <f>C7+C8+C9+C10+C11+C12+C13+C19+C20+C23+C24+C25+C26+C27+C28+C34+C35</f>
        <v>0</v>
      </c>
      <c r="D240" s="149">
        <f>D7+D8+D9+D10+D11+D12+D13+D19+D20+D23+D24+D25+D26+D27+D28+D34+D35</f>
        <v>111079.44682</v>
      </c>
      <c r="E240" s="144">
        <f t="shared" ref="E240:E252" si="30">F240-G240</f>
        <v>33926.278751</v>
      </c>
      <c r="F240" s="149">
        <f>F7+F8+F9+F10+F11+F12+F13+F19+F20+F23+F24+F25+F26+F27+F28+F34+F35</f>
        <v>33926.278751</v>
      </c>
      <c r="G240" s="149">
        <f>G7+G8+G9+G10+G11+G12+G13+G19+G20+G23+G24+G25+G26+G27+G28+G34+G35</f>
        <v>0</v>
      </c>
      <c r="H240" s="149">
        <f>H7+H8+H9+H10+H11+H12+H13+H19+H20+H23+H24+H25+H26+H27+H28+H34+H35</f>
        <v>145005.725571</v>
      </c>
      <c r="I240" s="171" t="s">
        <v>66</v>
      </c>
      <c r="J240" s="144">
        <f>J7+J23+J35+J46+J101+J119+J171+J175+J200+J217+J234</f>
        <v>185353.42682</v>
      </c>
      <c r="K240" s="160">
        <f>K7+K23+K35+K46+K101+K119+K171+K175+K200+K217+K234</f>
        <v>58493</v>
      </c>
      <c r="L240" s="144">
        <f>L7+L23+L35+L46+L101+L119+L171+L175+L200+L217+L234</f>
        <v>243846.42682</v>
      </c>
      <c r="M240" s="144">
        <f t="shared" si="24"/>
        <v>35014.278751</v>
      </c>
      <c r="N240" s="144">
        <f>N7+N23+N35+N46+N101+N119+N171+N175+N200+N217+N234</f>
        <v>63553.02788</v>
      </c>
      <c r="O240" s="144">
        <f>O7+O23+O35+O46+O101+O119+O171+O175+O200+O217+O234</f>
        <v>28538.749129</v>
      </c>
      <c r="P240" s="144">
        <f t="shared" ref="P240:P252" si="31">L240+M240</f>
        <v>278860.705571</v>
      </c>
    </row>
    <row r="241" ht="21" customHeight="1" spans="1:16">
      <c r="A241" s="167" t="s">
        <v>933</v>
      </c>
      <c r="B241" s="149">
        <f>B242+B245+B246+B248+B249+B250</f>
        <v>74273.98</v>
      </c>
      <c r="C241" s="149">
        <f>C242+C245+C246+C248+C249+C250</f>
        <v>58493</v>
      </c>
      <c r="D241" s="149">
        <f>D242+D245+D246+D248+D249+D250</f>
        <v>132766.98</v>
      </c>
      <c r="E241" s="144">
        <f t="shared" si="30"/>
        <v>1088</v>
      </c>
      <c r="F241" s="149">
        <f>F242+F245+F246+F248+F249+F250</f>
        <v>1208</v>
      </c>
      <c r="G241" s="149">
        <f>G242+G245+G246+G248+G249+G250</f>
        <v>120</v>
      </c>
      <c r="H241" s="149">
        <f>H242+H245+H246+H248+H249+H250</f>
        <v>133854.98</v>
      </c>
      <c r="I241" s="172" t="s">
        <v>934</v>
      </c>
      <c r="J241" s="144">
        <f>J242+J245+J246+J247+J248</f>
        <v>0</v>
      </c>
      <c r="K241" s="161"/>
      <c r="L241" s="162">
        <f t="shared" ref="L241:L252" si="32">J241+K241</f>
        <v>0</v>
      </c>
      <c r="M241" s="144">
        <f t="shared" si="24"/>
        <v>0</v>
      </c>
      <c r="N241" s="162"/>
      <c r="O241" s="64"/>
      <c r="P241" s="144">
        <f t="shared" si="31"/>
        <v>0</v>
      </c>
    </row>
    <row r="242" ht="21" customHeight="1" spans="1:16">
      <c r="A242" s="147" t="s">
        <v>935</v>
      </c>
      <c r="B242" s="149">
        <f>SUM(B243:B244)</f>
        <v>858.84</v>
      </c>
      <c r="C242" s="149">
        <f>SUM(C243:C244)</f>
        <v>0</v>
      </c>
      <c r="D242" s="149">
        <f>SUM(D243:D244)</f>
        <v>858.84</v>
      </c>
      <c r="E242" s="144">
        <f t="shared" si="30"/>
        <v>0</v>
      </c>
      <c r="F242" s="149">
        <f>SUM(F243:F244)</f>
        <v>0</v>
      </c>
      <c r="G242" s="149">
        <f>SUM(G243:G244)</f>
        <v>0</v>
      </c>
      <c r="H242" s="149">
        <f>SUM(H243:H244)</f>
        <v>858.84</v>
      </c>
      <c r="I242" s="163" t="s">
        <v>936</v>
      </c>
      <c r="J242" s="144">
        <f>SUM(J243:J244)</f>
        <v>0</v>
      </c>
      <c r="K242" s="161"/>
      <c r="L242" s="162">
        <f t="shared" si="32"/>
        <v>0</v>
      </c>
      <c r="M242" s="144">
        <f t="shared" si="24"/>
        <v>0</v>
      </c>
      <c r="N242" s="162"/>
      <c r="O242" s="64"/>
      <c r="P242" s="144">
        <f t="shared" si="31"/>
        <v>0</v>
      </c>
    </row>
    <row r="243" ht="21" customHeight="1" spans="1:16">
      <c r="A243" s="147" t="s">
        <v>937</v>
      </c>
      <c r="B243" s="149">
        <v>858.84</v>
      </c>
      <c r="C243" s="149"/>
      <c r="D243" s="149">
        <f t="shared" ref="D243:D252" si="33">B243+C243</f>
        <v>858.84</v>
      </c>
      <c r="E243" s="144">
        <f t="shared" si="30"/>
        <v>0</v>
      </c>
      <c r="F243" s="149"/>
      <c r="G243" s="149"/>
      <c r="H243" s="149">
        <f t="shared" ref="H243:H252" si="34">D243+F243-G243</f>
        <v>858.84</v>
      </c>
      <c r="I243" s="163" t="s">
        <v>938</v>
      </c>
      <c r="J243" s="144"/>
      <c r="K243" s="161"/>
      <c r="L243" s="162">
        <f t="shared" si="32"/>
        <v>0</v>
      </c>
      <c r="M243" s="144">
        <f t="shared" si="24"/>
        <v>0</v>
      </c>
      <c r="N243" s="162"/>
      <c r="O243" s="64"/>
      <c r="P243" s="144">
        <f t="shared" si="31"/>
        <v>0</v>
      </c>
    </row>
    <row r="244" ht="21" customHeight="1" spans="1:16">
      <c r="A244" s="147" t="s">
        <v>939</v>
      </c>
      <c r="B244" s="149"/>
      <c r="C244" s="149"/>
      <c r="D244" s="149">
        <f t="shared" si="33"/>
        <v>0</v>
      </c>
      <c r="E244" s="144">
        <f t="shared" si="30"/>
        <v>0</v>
      </c>
      <c r="F244" s="149"/>
      <c r="G244" s="149"/>
      <c r="H244" s="149">
        <f t="shared" si="34"/>
        <v>0</v>
      </c>
      <c r="I244" s="163" t="s">
        <v>940</v>
      </c>
      <c r="J244" s="144"/>
      <c r="K244" s="161"/>
      <c r="L244" s="162">
        <f t="shared" si="32"/>
        <v>0</v>
      </c>
      <c r="M244" s="144">
        <f t="shared" si="24"/>
        <v>0</v>
      </c>
      <c r="N244" s="162"/>
      <c r="O244" s="64"/>
      <c r="P244" s="144">
        <f t="shared" si="31"/>
        <v>0</v>
      </c>
    </row>
    <row r="245" ht="21" customHeight="1" spans="1:16">
      <c r="A245" s="147" t="s">
        <v>941</v>
      </c>
      <c r="B245" s="149">
        <v>34215.14</v>
      </c>
      <c r="C245" s="149"/>
      <c r="D245" s="149">
        <f t="shared" si="33"/>
        <v>34215.14</v>
      </c>
      <c r="E245" s="144">
        <f t="shared" si="30"/>
        <v>0</v>
      </c>
      <c r="F245" s="149"/>
      <c r="G245" s="149"/>
      <c r="H245" s="149">
        <f t="shared" si="34"/>
        <v>34215.14</v>
      </c>
      <c r="I245" s="163" t="s">
        <v>942</v>
      </c>
      <c r="J245" s="144"/>
      <c r="K245" s="161"/>
      <c r="L245" s="162">
        <f t="shared" si="32"/>
        <v>0</v>
      </c>
      <c r="M245" s="144">
        <f t="shared" si="24"/>
        <v>0</v>
      </c>
      <c r="N245" s="162"/>
      <c r="O245" s="64"/>
      <c r="P245" s="144">
        <f t="shared" si="31"/>
        <v>0</v>
      </c>
    </row>
    <row r="246" ht="21" customHeight="1" spans="1:16">
      <c r="A246" s="147" t="s">
        <v>943</v>
      </c>
      <c r="B246" s="149"/>
      <c r="C246" s="149"/>
      <c r="D246" s="149">
        <f t="shared" si="33"/>
        <v>0</v>
      </c>
      <c r="E246" s="144">
        <f t="shared" si="30"/>
        <v>0</v>
      </c>
      <c r="F246" s="149"/>
      <c r="G246" s="149"/>
      <c r="H246" s="149">
        <f t="shared" si="34"/>
        <v>0</v>
      </c>
      <c r="I246" s="163" t="s">
        <v>944</v>
      </c>
      <c r="J246" s="144"/>
      <c r="K246" s="161"/>
      <c r="L246" s="162">
        <f t="shared" si="32"/>
        <v>0</v>
      </c>
      <c r="M246" s="144">
        <f t="shared" si="24"/>
        <v>0</v>
      </c>
      <c r="N246" s="162"/>
      <c r="O246" s="64"/>
      <c r="P246" s="144">
        <f t="shared" si="31"/>
        <v>0</v>
      </c>
    </row>
    <row r="247" ht="21" customHeight="1" spans="1:16">
      <c r="A247" s="147" t="s">
        <v>945</v>
      </c>
      <c r="B247" s="149"/>
      <c r="C247" s="149"/>
      <c r="D247" s="149">
        <f t="shared" si="33"/>
        <v>0</v>
      </c>
      <c r="E247" s="144">
        <f t="shared" si="30"/>
        <v>0</v>
      </c>
      <c r="F247" s="149"/>
      <c r="G247" s="149"/>
      <c r="H247" s="149">
        <f t="shared" si="34"/>
        <v>0</v>
      </c>
      <c r="I247" s="163" t="s">
        <v>946</v>
      </c>
      <c r="J247" s="144"/>
      <c r="K247" s="161"/>
      <c r="L247" s="162">
        <f t="shared" si="32"/>
        <v>0</v>
      </c>
      <c r="M247" s="144">
        <f t="shared" si="24"/>
        <v>0</v>
      </c>
      <c r="N247" s="162"/>
      <c r="O247" s="64"/>
      <c r="P247" s="144">
        <f t="shared" si="31"/>
        <v>0</v>
      </c>
    </row>
    <row r="248" ht="21" customHeight="1" spans="1:16">
      <c r="A248" s="147" t="s">
        <v>947</v>
      </c>
      <c r="B248" s="149">
        <f>11200+28000</f>
        <v>39200</v>
      </c>
      <c r="C248" s="149">
        <v>32000</v>
      </c>
      <c r="D248" s="149">
        <f t="shared" si="33"/>
        <v>71200</v>
      </c>
      <c r="E248" s="144">
        <f t="shared" si="30"/>
        <v>0</v>
      </c>
      <c r="F248" s="149"/>
      <c r="G248" s="149"/>
      <c r="H248" s="149">
        <f t="shared" si="34"/>
        <v>71200</v>
      </c>
      <c r="I248" s="163" t="s">
        <v>948</v>
      </c>
      <c r="J248" s="144"/>
      <c r="K248" s="161"/>
      <c r="L248" s="162">
        <f t="shared" si="32"/>
        <v>0</v>
      </c>
      <c r="M248" s="144">
        <f t="shared" si="24"/>
        <v>0</v>
      </c>
      <c r="N248" s="162"/>
      <c r="O248" s="64"/>
      <c r="P248" s="144">
        <f t="shared" si="31"/>
        <v>0</v>
      </c>
    </row>
    <row r="249" ht="21" customHeight="1" spans="1:16">
      <c r="A249" s="147" t="s">
        <v>949</v>
      </c>
      <c r="B249" s="149"/>
      <c r="C249" s="149"/>
      <c r="D249" s="149">
        <f t="shared" si="33"/>
        <v>0</v>
      </c>
      <c r="E249" s="144">
        <f t="shared" si="30"/>
        <v>0</v>
      </c>
      <c r="F249" s="149"/>
      <c r="G249" s="149"/>
      <c r="H249" s="149">
        <f t="shared" si="34"/>
        <v>0</v>
      </c>
      <c r="I249" s="163"/>
      <c r="J249" s="173"/>
      <c r="K249" s="161"/>
      <c r="L249" s="162">
        <f t="shared" si="32"/>
        <v>0</v>
      </c>
      <c r="M249" s="144">
        <f t="shared" si="24"/>
        <v>0</v>
      </c>
      <c r="N249" s="162"/>
      <c r="O249" s="64"/>
      <c r="P249" s="144">
        <f t="shared" si="31"/>
        <v>0</v>
      </c>
    </row>
    <row r="250" ht="21" customHeight="1" spans="1:16">
      <c r="A250" s="147" t="s">
        <v>950</v>
      </c>
      <c r="B250" s="152"/>
      <c r="C250" s="149">
        <v>26493</v>
      </c>
      <c r="D250" s="149">
        <f t="shared" si="33"/>
        <v>26493</v>
      </c>
      <c r="E250" s="144">
        <f t="shared" si="30"/>
        <v>1088</v>
      </c>
      <c r="F250" s="149">
        <f>1050+158</f>
        <v>1208</v>
      </c>
      <c r="G250" s="149">
        <v>120</v>
      </c>
      <c r="H250" s="149">
        <f t="shared" si="34"/>
        <v>27581</v>
      </c>
      <c r="I250" s="163"/>
      <c r="J250" s="170"/>
      <c r="K250" s="161"/>
      <c r="L250" s="162">
        <f t="shared" si="32"/>
        <v>0</v>
      </c>
      <c r="M250" s="144">
        <f t="shared" si="24"/>
        <v>0</v>
      </c>
      <c r="N250" s="162"/>
      <c r="O250" s="64"/>
      <c r="P250" s="144">
        <f t="shared" si="31"/>
        <v>0</v>
      </c>
    </row>
    <row r="251" ht="17.1" customHeight="1" spans="1:16">
      <c r="A251" s="147"/>
      <c r="B251" s="152"/>
      <c r="C251" s="149"/>
      <c r="D251" s="149">
        <f t="shared" si="33"/>
        <v>0</v>
      </c>
      <c r="E251" s="144">
        <f t="shared" si="30"/>
        <v>0</v>
      </c>
      <c r="F251" s="149"/>
      <c r="G251" s="149"/>
      <c r="H251" s="149">
        <f t="shared" si="34"/>
        <v>0</v>
      </c>
      <c r="I251" s="163"/>
      <c r="J251" s="173"/>
      <c r="K251" s="161"/>
      <c r="L251" s="162">
        <f t="shared" si="32"/>
        <v>0</v>
      </c>
      <c r="M251" s="144">
        <f t="shared" si="24"/>
        <v>0</v>
      </c>
      <c r="N251" s="162"/>
      <c r="O251" s="64"/>
      <c r="P251" s="144">
        <f t="shared" si="31"/>
        <v>0</v>
      </c>
    </row>
    <row r="252" ht="17.1" customHeight="1" spans="1:16">
      <c r="A252" s="147"/>
      <c r="B252" s="152"/>
      <c r="C252" s="152"/>
      <c r="D252" s="149">
        <f t="shared" si="33"/>
        <v>0</v>
      </c>
      <c r="E252" s="144">
        <f t="shared" si="30"/>
        <v>0</v>
      </c>
      <c r="F252" s="149"/>
      <c r="G252" s="149"/>
      <c r="H252" s="149">
        <f t="shared" si="34"/>
        <v>0</v>
      </c>
      <c r="I252" s="163"/>
      <c r="J252" s="173"/>
      <c r="K252" s="161"/>
      <c r="L252" s="162">
        <f t="shared" si="32"/>
        <v>0</v>
      </c>
      <c r="M252" s="144">
        <f t="shared" si="24"/>
        <v>0</v>
      </c>
      <c r="N252" s="162"/>
      <c r="O252" s="64"/>
      <c r="P252" s="144">
        <f t="shared" si="31"/>
        <v>0</v>
      </c>
    </row>
    <row r="253" s="130" customFormat="1" ht="17.1" customHeight="1" spans="1:16">
      <c r="A253" s="166" t="s">
        <v>155</v>
      </c>
      <c r="B253" s="168">
        <f t="shared" ref="B253:H253" si="35">B240+B241</f>
        <v>185353.42682</v>
      </c>
      <c r="C253" s="168">
        <f t="shared" si="35"/>
        <v>58493</v>
      </c>
      <c r="D253" s="168">
        <f t="shared" si="35"/>
        <v>243846.42682</v>
      </c>
      <c r="E253" s="169">
        <f t="shared" si="35"/>
        <v>35014.278751</v>
      </c>
      <c r="F253" s="168">
        <f t="shared" si="35"/>
        <v>35134.278751</v>
      </c>
      <c r="G253" s="168">
        <f t="shared" si="35"/>
        <v>120</v>
      </c>
      <c r="H253" s="169">
        <f t="shared" si="35"/>
        <v>278860.705571</v>
      </c>
      <c r="I253" s="171" t="s">
        <v>156</v>
      </c>
      <c r="J253" s="174">
        <f t="shared" ref="J253:P253" si="36">J240+J241</f>
        <v>185353.42682</v>
      </c>
      <c r="K253" s="175">
        <f t="shared" si="36"/>
        <v>58493</v>
      </c>
      <c r="L253" s="174">
        <f t="shared" si="36"/>
        <v>243846.42682</v>
      </c>
      <c r="M253" s="176">
        <f t="shared" si="36"/>
        <v>35014.278751</v>
      </c>
      <c r="N253" s="176">
        <f t="shared" si="36"/>
        <v>63553.02788</v>
      </c>
      <c r="O253" s="174">
        <f t="shared" si="36"/>
        <v>28538.749129</v>
      </c>
      <c r="P253" s="174">
        <f t="shared" si="36"/>
        <v>278860.705571</v>
      </c>
    </row>
    <row r="254" spans="8:8">
      <c r="H254" s="132">
        <f>H253-P253</f>
        <v>0</v>
      </c>
    </row>
  </sheetData>
  <mergeCells count="18">
    <mergeCell ref="B1:D1"/>
    <mergeCell ref="A2:P2"/>
    <mergeCell ref="J3:L3"/>
    <mergeCell ref="N3:O3"/>
    <mergeCell ref="A4:H4"/>
    <mergeCell ref="I4:O4"/>
    <mergeCell ref="E5:G5"/>
    <mergeCell ref="M5:O5"/>
    <mergeCell ref="A5:A6"/>
    <mergeCell ref="B5:B6"/>
    <mergeCell ref="C5:C6"/>
    <mergeCell ref="D5:D6"/>
    <mergeCell ref="H5:H6"/>
    <mergeCell ref="I5:I6"/>
    <mergeCell ref="J5:J6"/>
    <mergeCell ref="K5:K6"/>
    <mergeCell ref="L5:L6"/>
    <mergeCell ref="P5:P6"/>
  </mergeCells>
  <printOptions horizontalCentered="1"/>
  <pageMargins left="0.590277777777778" right="0.590277777777778" top="0.389583333333333" bottom="0.511805555555556" header="0.118055555555556" footer="0.236111111111111"/>
  <pageSetup paperSize="9" scale="61" firstPageNumber="25" fitToHeight="0" orientation="landscape" useFirstPageNumber="1" horizontalDpi="600" vertic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6"/>
  <sheetViews>
    <sheetView workbookViewId="0">
      <selection activeCell="G9" sqref="G9"/>
    </sheetView>
  </sheetViews>
  <sheetFormatPr defaultColWidth="9.33333333333333" defaultRowHeight="11.25"/>
  <cols>
    <col min="1" max="1" width="6" style="85" customWidth="1"/>
    <col min="2" max="2" width="11.8333333333333" style="6" customWidth="1"/>
    <col min="3" max="3" width="15" style="6" customWidth="1"/>
    <col min="4" max="4" width="13.8333333333333" style="7" customWidth="1"/>
    <col min="5" max="5" width="18.1666666666667" style="86" customWidth="1"/>
    <col min="6" max="6" width="21.6666666666667" style="6" customWidth="1"/>
    <col min="7" max="7" width="57.8333333333333" style="87" customWidth="1"/>
    <col min="8" max="8" width="29.3333333333333" style="6" customWidth="1"/>
    <col min="9" max="9" width="16.6666666666667" style="6" customWidth="1"/>
    <col min="10" max="16357" width="9.33333333333333" style="6"/>
    <col min="16358" max="16358" width="12" style="6"/>
    <col min="16359" max="16384" width="9.33333333333333" style="6"/>
  </cols>
  <sheetData>
    <row r="1" ht="20" customHeight="1" spans="2:9">
      <c r="B1" s="15" t="s">
        <v>951</v>
      </c>
      <c r="C1" s="16"/>
      <c r="D1" s="9"/>
      <c r="E1" s="9"/>
      <c r="F1" s="11"/>
      <c r="G1" s="10"/>
      <c r="H1" s="18"/>
      <c r="I1" s="18"/>
    </row>
    <row r="2" ht="30" customHeight="1" spans="2:9">
      <c r="B2" s="88" t="s">
        <v>952</v>
      </c>
      <c r="C2" s="88"/>
      <c r="D2" s="88"/>
      <c r="E2" s="88"/>
      <c r="F2" s="88"/>
      <c r="G2" s="89"/>
      <c r="H2" s="88"/>
      <c r="I2" s="88"/>
    </row>
    <row r="3" ht="18" customHeight="1" spans="2:9">
      <c r="B3" s="90"/>
      <c r="C3" s="91"/>
      <c r="D3" s="91"/>
      <c r="E3" s="92"/>
      <c r="F3" s="92"/>
      <c r="G3" s="93"/>
      <c r="H3" s="24" t="s">
        <v>159</v>
      </c>
      <c r="I3" s="102"/>
    </row>
    <row r="4" s="6" customFormat="1" ht="38" customHeight="1" spans="1:9">
      <c r="A4" s="94" t="s">
        <v>160</v>
      </c>
      <c r="B4" s="26" t="s">
        <v>161</v>
      </c>
      <c r="C4" s="26" t="s">
        <v>162</v>
      </c>
      <c r="D4" s="26" t="s">
        <v>163</v>
      </c>
      <c r="E4" s="26" t="s">
        <v>164</v>
      </c>
      <c r="F4" s="27" t="s">
        <v>953</v>
      </c>
      <c r="G4" s="26" t="s">
        <v>954</v>
      </c>
      <c r="H4" s="27" t="s">
        <v>167</v>
      </c>
      <c r="I4" s="26" t="s">
        <v>168</v>
      </c>
    </row>
    <row r="5" s="6" customFormat="1" ht="38" customHeight="1" spans="1:9">
      <c r="A5" s="94"/>
      <c r="B5" s="26"/>
      <c r="C5" s="26"/>
      <c r="D5" s="28" t="s">
        <v>955</v>
      </c>
      <c r="E5" s="29"/>
      <c r="F5" s="29"/>
      <c r="G5" s="30"/>
      <c r="H5" s="95">
        <f>H6+H420</f>
        <v>635530263.02</v>
      </c>
      <c r="I5" s="26"/>
    </row>
    <row r="6" s="6" customFormat="1" ht="38" customHeight="1" spans="1:9">
      <c r="A6" s="94"/>
      <c r="B6" s="26"/>
      <c r="C6" s="26"/>
      <c r="D6" s="26"/>
      <c r="E6" s="96" t="s">
        <v>956</v>
      </c>
      <c r="F6" s="97"/>
      <c r="G6" s="98"/>
      <c r="H6" s="99">
        <f>SUM(H7:H419)</f>
        <v>623450263.02</v>
      </c>
      <c r="I6" s="26"/>
    </row>
    <row r="7" s="84" customFormat="1" ht="43" customHeight="1" spans="1:16384">
      <c r="A7" s="94">
        <f>ROW()-6</f>
        <v>1</v>
      </c>
      <c r="B7" s="26" t="s">
        <v>292</v>
      </c>
      <c r="C7" s="26" t="s">
        <v>623</v>
      </c>
      <c r="D7" s="26">
        <v>2120801</v>
      </c>
      <c r="E7" s="26" t="s">
        <v>957</v>
      </c>
      <c r="F7" s="26" t="s">
        <v>958</v>
      </c>
      <c r="G7" s="100" t="s">
        <v>959</v>
      </c>
      <c r="H7" s="101">
        <v>81800</v>
      </c>
      <c r="I7" s="27"/>
      <c r="XEG7" s="104"/>
      <c r="XEH7" s="104"/>
      <c r="XEI7" s="104"/>
      <c r="XEJ7" s="104"/>
      <c r="XEK7" s="104"/>
      <c r="XEL7" s="104"/>
      <c r="XEM7" s="104"/>
      <c r="XEN7" s="104"/>
      <c r="XEO7" s="104"/>
      <c r="XEP7" s="104"/>
      <c r="XEQ7" s="104"/>
      <c r="XER7" s="104"/>
      <c r="XES7" s="104"/>
      <c r="XET7" s="104"/>
      <c r="XEU7" s="104"/>
      <c r="XEV7" s="104"/>
      <c r="XEW7" s="104"/>
      <c r="XEX7" s="104"/>
      <c r="XEY7" s="104"/>
      <c r="XEZ7" s="104"/>
      <c r="XFA7" s="104"/>
      <c r="XFB7" s="104"/>
      <c r="XFC7" s="104"/>
      <c r="XFD7" s="104"/>
    </row>
    <row r="8" s="84" customFormat="1" ht="43" customHeight="1" spans="1:16384">
      <c r="A8" s="94">
        <f t="shared" ref="A8:A17" si="0">ROW()-6</f>
        <v>2</v>
      </c>
      <c r="B8" s="26" t="s">
        <v>237</v>
      </c>
      <c r="C8" s="26" t="s">
        <v>623</v>
      </c>
      <c r="D8" s="26">
        <v>2120801</v>
      </c>
      <c r="E8" s="26" t="s">
        <v>957</v>
      </c>
      <c r="F8" s="26" t="s">
        <v>958</v>
      </c>
      <c r="G8" s="100" t="s">
        <v>960</v>
      </c>
      <c r="H8" s="101">
        <v>895000</v>
      </c>
      <c r="I8" s="27"/>
      <c r="XEG8" s="104"/>
      <c r="XEH8" s="104"/>
      <c r="XEI8" s="104"/>
      <c r="XEJ8" s="104"/>
      <c r="XEK8" s="104"/>
      <c r="XEL8" s="104"/>
      <c r="XEM8" s="104"/>
      <c r="XEN8" s="104"/>
      <c r="XEO8" s="104"/>
      <c r="XEP8" s="104"/>
      <c r="XEQ8" s="104"/>
      <c r="XER8" s="104"/>
      <c r="XES8" s="104"/>
      <c r="XET8" s="104"/>
      <c r="XEU8" s="104"/>
      <c r="XEV8" s="104"/>
      <c r="XEW8" s="104"/>
      <c r="XEX8" s="104"/>
      <c r="XEY8" s="104"/>
      <c r="XEZ8" s="104"/>
      <c r="XFA8" s="104"/>
      <c r="XFB8" s="104"/>
      <c r="XFC8" s="104"/>
      <c r="XFD8" s="104"/>
    </row>
    <row r="9" s="84" customFormat="1" ht="43" customHeight="1" spans="1:16384">
      <c r="A9" s="94">
        <f t="shared" si="0"/>
        <v>3</v>
      </c>
      <c r="B9" s="26" t="s">
        <v>237</v>
      </c>
      <c r="C9" s="26" t="s">
        <v>623</v>
      </c>
      <c r="D9" s="26">
        <v>2120801</v>
      </c>
      <c r="E9" s="26" t="s">
        <v>957</v>
      </c>
      <c r="F9" s="26" t="s">
        <v>958</v>
      </c>
      <c r="G9" s="100" t="s">
        <v>961</v>
      </c>
      <c r="H9" s="101">
        <v>942616.66</v>
      </c>
      <c r="I9" s="27"/>
      <c r="XEG9" s="104"/>
      <c r="XEH9" s="104"/>
      <c r="XEI9" s="104"/>
      <c r="XEJ9" s="104"/>
      <c r="XEK9" s="104"/>
      <c r="XEL9" s="104"/>
      <c r="XEM9" s="104"/>
      <c r="XEN9" s="104"/>
      <c r="XEO9" s="104"/>
      <c r="XEP9" s="104"/>
      <c r="XEQ9" s="104"/>
      <c r="XER9" s="104"/>
      <c r="XES9" s="104"/>
      <c r="XET9" s="104"/>
      <c r="XEU9" s="104"/>
      <c r="XEV9" s="104"/>
      <c r="XEW9" s="104"/>
      <c r="XEX9" s="104"/>
      <c r="XEY9" s="104"/>
      <c r="XEZ9" s="104"/>
      <c r="XFA9" s="104"/>
      <c r="XFB9" s="104"/>
      <c r="XFC9" s="104"/>
      <c r="XFD9" s="104"/>
    </row>
    <row r="10" s="84" customFormat="1" ht="43" customHeight="1" spans="1:16384">
      <c r="A10" s="94">
        <f t="shared" si="0"/>
        <v>4</v>
      </c>
      <c r="B10" s="26" t="s">
        <v>532</v>
      </c>
      <c r="C10" s="26" t="s">
        <v>184</v>
      </c>
      <c r="D10" s="26">
        <v>2120801</v>
      </c>
      <c r="E10" s="26" t="s">
        <v>957</v>
      </c>
      <c r="F10" s="26" t="s">
        <v>958</v>
      </c>
      <c r="G10" s="100" t="s">
        <v>962</v>
      </c>
      <c r="H10" s="101">
        <v>105930</v>
      </c>
      <c r="I10" s="27"/>
      <c r="XEG10" s="104"/>
      <c r="XEH10" s="104"/>
      <c r="XEI10" s="104"/>
      <c r="XEJ10" s="104"/>
      <c r="XEK10" s="104"/>
      <c r="XEL10" s="104"/>
      <c r="XEM10" s="104"/>
      <c r="XEN10" s="104"/>
      <c r="XEO10" s="104"/>
      <c r="XEP10" s="104"/>
      <c r="XEQ10" s="104"/>
      <c r="XER10" s="104"/>
      <c r="XES10" s="104"/>
      <c r="XET10" s="104"/>
      <c r="XEU10" s="104"/>
      <c r="XEV10" s="104"/>
      <c r="XEW10" s="104"/>
      <c r="XEX10" s="104"/>
      <c r="XEY10" s="104"/>
      <c r="XEZ10" s="104"/>
      <c r="XFA10" s="104"/>
      <c r="XFB10" s="104"/>
      <c r="XFC10" s="104"/>
      <c r="XFD10" s="104"/>
    </row>
    <row r="11" s="84" customFormat="1" ht="43" customHeight="1" spans="1:16384">
      <c r="A11" s="94">
        <f t="shared" si="0"/>
        <v>5</v>
      </c>
      <c r="B11" s="26" t="s">
        <v>532</v>
      </c>
      <c r="C11" s="26" t="s">
        <v>184</v>
      </c>
      <c r="D11" s="26">
        <v>2120801</v>
      </c>
      <c r="E11" s="26" t="s">
        <v>957</v>
      </c>
      <c r="F11" s="26" t="s">
        <v>958</v>
      </c>
      <c r="G11" s="100" t="s">
        <v>963</v>
      </c>
      <c r="H11" s="101">
        <v>266385</v>
      </c>
      <c r="I11" s="27"/>
      <c r="XEG11" s="104"/>
      <c r="XEH11" s="104"/>
      <c r="XEI11" s="104"/>
      <c r="XEJ11" s="104"/>
      <c r="XEK11" s="104"/>
      <c r="XEL11" s="104"/>
      <c r="XEM11" s="104"/>
      <c r="XEN11" s="104"/>
      <c r="XEO11" s="104"/>
      <c r="XEP11" s="104"/>
      <c r="XEQ11" s="104"/>
      <c r="XER11" s="104"/>
      <c r="XES11" s="104"/>
      <c r="XET11" s="104"/>
      <c r="XEU11" s="104"/>
      <c r="XEV11" s="104"/>
      <c r="XEW11" s="104"/>
      <c r="XEX11" s="104"/>
      <c r="XEY11" s="104"/>
      <c r="XEZ11" s="104"/>
      <c r="XFA11" s="104"/>
      <c r="XFB11" s="104"/>
      <c r="XFC11" s="104"/>
      <c r="XFD11" s="104"/>
    </row>
    <row r="12" s="84" customFormat="1" ht="43" customHeight="1" spans="1:16384">
      <c r="A12" s="94">
        <f t="shared" si="0"/>
        <v>6</v>
      </c>
      <c r="B12" s="26" t="s">
        <v>532</v>
      </c>
      <c r="C12" s="26" t="s">
        <v>184</v>
      </c>
      <c r="D12" s="26">
        <v>2120801</v>
      </c>
      <c r="E12" s="26" t="s">
        <v>957</v>
      </c>
      <c r="F12" s="26" t="s">
        <v>958</v>
      </c>
      <c r="G12" s="100" t="s">
        <v>964</v>
      </c>
      <c r="H12" s="101">
        <v>35000</v>
      </c>
      <c r="I12" s="27"/>
      <c r="XEG12" s="104"/>
      <c r="XEH12" s="104"/>
      <c r="XEI12" s="104"/>
      <c r="XEJ12" s="104"/>
      <c r="XEK12" s="104"/>
      <c r="XEL12" s="104"/>
      <c r="XEM12" s="104"/>
      <c r="XEN12" s="104"/>
      <c r="XEO12" s="104"/>
      <c r="XEP12" s="104"/>
      <c r="XEQ12" s="104"/>
      <c r="XER12" s="104"/>
      <c r="XES12" s="104"/>
      <c r="XET12" s="104"/>
      <c r="XEU12" s="104"/>
      <c r="XEV12" s="104"/>
      <c r="XEW12" s="104"/>
      <c r="XEX12" s="104"/>
      <c r="XEY12" s="104"/>
      <c r="XEZ12" s="104"/>
      <c r="XFA12" s="104"/>
      <c r="XFB12" s="104"/>
      <c r="XFC12" s="104"/>
      <c r="XFD12" s="104"/>
    </row>
    <row r="13" s="84" customFormat="1" ht="43" customHeight="1" spans="1:16384">
      <c r="A13" s="94">
        <f t="shared" si="0"/>
        <v>7</v>
      </c>
      <c r="B13" s="26" t="s">
        <v>171</v>
      </c>
      <c r="C13" s="26" t="s">
        <v>184</v>
      </c>
      <c r="D13" s="26">
        <v>2120801</v>
      </c>
      <c r="E13" s="26" t="s">
        <v>957</v>
      </c>
      <c r="F13" s="26" t="s">
        <v>958</v>
      </c>
      <c r="G13" s="100" t="s">
        <v>965</v>
      </c>
      <c r="H13" s="101">
        <v>800164</v>
      </c>
      <c r="I13" s="27"/>
      <c r="XEG13" s="104"/>
      <c r="XEH13" s="104"/>
      <c r="XEI13" s="104"/>
      <c r="XEJ13" s="104"/>
      <c r="XEK13" s="104"/>
      <c r="XEL13" s="104"/>
      <c r="XEM13" s="104"/>
      <c r="XEN13" s="104"/>
      <c r="XEO13" s="104"/>
      <c r="XEP13" s="104"/>
      <c r="XEQ13" s="104"/>
      <c r="XER13" s="104"/>
      <c r="XES13" s="104"/>
      <c r="XET13" s="104"/>
      <c r="XEU13" s="104"/>
      <c r="XEV13" s="104"/>
      <c r="XEW13" s="104"/>
      <c r="XEX13" s="104"/>
      <c r="XEY13" s="104"/>
      <c r="XEZ13" s="104"/>
      <c r="XFA13" s="104"/>
      <c r="XFB13" s="104"/>
      <c r="XFC13" s="104"/>
      <c r="XFD13" s="104"/>
    </row>
    <row r="14" s="84" customFormat="1" ht="43" customHeight="1" spans="1:16384">
      <c r="A14" s="94">
        <f t="shared" si="0"/>
        <v>8</v>
      </c>
      <c r="B14" s="26" t="s">
        <v>171</v>
      </c>
      <c r="C14" s="26" t="s">
        <v>184</v>
      </c>
      <c r="D14" s="26">
        <v>2120801</v>
      </c>
      <c r="E14" s="26" t="s">
        <v>957</v>
      </c>
      <c r="F14" s="26" t="s">
        <v>958</v>
      </c>
      <c r="G14" s="100" t="s">
        <v>966</v>
      </c>
      <c r="H14" s="101">
        <v>13500</v>
      </c>
      <c r="I14" s="27"/>
      <c r="XEG14" s="104"/>
      <c r="XEH14" s="104"/>
      <c r="XEI14" s="104"/>
      <c r="XEJ14" s="104"/>
      <c r="XEK14" s="104"/>
      <c r="XEL14" s="104"/>
      <c r="XEM14" s="104"/>
      <c r="XEN14" s="104"/>
      <c r="XEO14" s="104"/>
      <c r="XEP14" s="104"/>
      <c r="XEQ14" s="104"/>
      <c r="XER14" s="104"/>
      <c r="XES14" s="104"/>
      <c r="XET14" s="104"/>
      <c r="XEU14" s="104"/>
      <c r="XEV14" s="104"/>
      <c r="XEW14" s="104"/>
      <c r="XEX14" s="104"/>
      <c r="XEY14" s="104"/>
      <c r="XEZ14" s="104"/>
      <c r="XFA14" s="104"/>
      <c r="XFB14" s="104"/>
      <c r="XFC14" s="104"/>
      <c r="XFD14" s="104"/>
    </row>
    <row r="15" s="84" customFormat="1" ht="43" customHeight="1" spans="1:16384">
      <c r="A15" s="94">
        <f t="shared" si="0"/>
        <v>9</v>
      </c>
      <c r="B15" s="26" t="s">
        <v>292</v>
      </c>
      <c r="C15" s="26" t="s">
        <v>184</v>
      </c>
      <c r="D15" s="26">
        <v>2120801</v>
      </c>
      <c r="E15" s="26" t="s">
        <v>957</v>
      </c>
      <c r="F15" s="26" t="s">
        <v>958</v>
      </c>
      <c r="G15" s="100" t="s">
        <v>967</v>
      </c>
      <c r="H15" s="101">
        <v>800000</v>
      </c>
      <c r="I15" s="27"/>
      <c r="XEG15" s="104"/>
      <c r="XEH15" s="104"/>
      <c r="XEI15" s="104"/>
      <c r="XEJ15" s="104"/>
      <c r="XEK15" s="104"/>
      <c r="XEL15" s="104"/>
      <c r="XEM15" s="104"/>
      <c r="XEN15" s="104"/>
      <c r="XEO15" s="104"/>
      <c r="XEP15" s="104"/>
      <c r="XEQ15" s="104"/>
      <c r="XER15" s="104"/>
      <c r="XES15" s="104"/>
      <c r="XET15" s="104"/>
      <c r="XEU15" s="104"/>
      <c r="XEV15" s="104"/>
      <c r="XEW15" s="104"/>
      <c r="XEX15" s="104"/>
      <c r="XEY15" s="104"/>
      <c r="XEZ15" s="104"/>
      <c r="XFA15" s="104"/>
      <c r="XFB15" s="104"/>
      <c r="XFC15" s="104"/>
      <c r="XFD15" s="104"/>
    </row>
    <row r="16" s="84" customFormat="1" ht="43" customHeight="1" spans="1:16384">
      <c r="A16" s="94">
        <f t="shared" si="0"/>
        <v>10</v>
      </c>
      <c r="B16" s="26" t="s">
        <v>237</v>
      </c>
      <c r="C16" s="26" t="s">
        <v>184</v>
      </c>
      <c r="D16" s="26">
        <v>2120801</v>
      </c>
      <c r="E16" s="26" t="s">
        <v>957</v>
      </c>
      <c r="F16" s="26" t="s">
        <v>958</v>
      </c>
      <c r="G16" s="100" t="s">
        <v>968</v>
      </c>
      <c r="H16" s="101">
        <v>35540</v>
      </c>
      <c r="I16" s="27"/>
      <c r="XEG16" s="104"/>
      <c r="XEH16" s="104"/>
      <c r="XEI16" s="104"/>
      <c r="XEJ16" s="104"/>
      <c r="XEK16" s="104"/>
      <c r="XEL16" s="104"/>
      <c r="XEM16" s="104"/>
      <c r="XEN16" s="104"/>
      <c r="XEO16" s="104"/>
      <c r="XEP16" s="104"/>
      <c r="XEQ16" s="104"/>
      <c r="XER16" s="104"/>
      <c r="XES16" s="104"/>
      <c r="XET16" s="104"/>
      <c r="XEU16" s="104"/>
      <c r="XEV16" s="104"/>
      <c r="XEW16" s="104"/>
      <c r="XEX16" s="104"/>
      <c r="XEY16" s="104"/>
      <c r="XEZ16" s="104"/>
      <c r="XFA16" s="104"/>
      <c r="XFB16" s="104"/>
      <c r="XFC16" s="104"/>
      <c r="XFD16" s="104"/>
    </row>
    <row r="17" s="84" customFormat="1" ht="43" customHeight="1" spans="1:16384">
      <c r="A17" s="94">
        <f t="shared" si="0"/>
        <v>11</v>
      </c>
      <c r="B17" s="26" t="s">
        <v>237</v>
      </c>
      <c r="C17" s="26" t="s">
        <v>184</v>
      </c>
      <c r="D17" s="26">
        <v>2120801</v>
      </c>
      <c r="E17" s="26" t="s">
        <v>957</v>
      </c>
      <c r="F17" s="26" t="s">
        <v>958</v>
      </c>
      <c r="G17" s="100" t="s">
        <v>969</v>
      </c>
      <c r="H17" s="101">
        <v>899042.5</v>
      </c>
      <c r="I17" s="27"/>
      <c r="XEG17" s="104"/>
      <c r="XEH17" s="104"/>
      <c r="XEI17" s="104"/>
      <c r="XEJ17" s="104"/>
      <c r="XEK17" s="104"/>
      <c r="XEL17" s="104"/>
      <c r="XEM17" s="104"/>
      <c r="XEN17" s="104"/>
      <c r="XEO17" s="104"/>
      <c r="XEP17" s="104"/>
      <c r="XEQ17" s="104"/>
      <c r="XER17" s="104"/>
      <c r="XES17" s="104"/>
      <c r="XET17" s="104"/>
      <c r="XEU17" s="104"/>
      <c r="XEV17" s="104"/>
      <c r="XEW17" s="104"/>
      <c r="XEX17" s="104"/>
      <c r="XEY17" s="104"/>
      <c r="XEZ17" s="104"/>
      <c r="XFA17" s="104"/>
      <c r="XFB17" s="104"/>
      <c r="XFC17" s="104"/>
      <c r="XFD17" s="104"/>
    </row>
    <row r="18" s="84" customFormat="1" ht="43" customHeight="1" spans="1:16384">
      <c r="A18" s="94">
        <f t="shared" ref="A18:A27" si="1">ROW()-6</f>
        <v>12</v>
      </c>
      <c r="B18" s="26" t="s">
        <v>292</v>
      </c>
      <c r="C18" s="26" t="s">
        <v>970</v>
      </c>
      <c r="D18" s="26">
        <v>2120801</v>
      </c>
      <c r="E18" s="26" t="s">
        <v>957</v>
      </c>
      <c r="F18" s="26" t="s">
        <v>958</v>
      </c>
      <c r="G18" s="100" t="s">
        <v>971</v>
      </c>
      <c r="H18" s="101">
        <v>1500000</v>
      </c>
      <c r="I18" s="27"/>
      <c r="XEG18" s="104"/>
      <c r="XEH18" s="104"/>
      <c r="XEI18" s="104"/>
      <c r="XEJ18" s="104"/>
      <c r="XEK18" s="104"/>
      <c r="XEL18" s="104"/>
      <c r="XEM18" s="104"/>
      <c r="XEN18" s="104"/>
      <c r="XEO18" s="104"/>
      <c r="XEP18" s="104"/>
      <c r="XEQ18" s="104"/>
      <c r="XER18" s="104"/>
      <c r="XES18" s="104"/>
      <c r="XET18" s="104"/>
      <c r="XEU18" s="104"/>
      <c r="XEV18" s="104"/>
      <c r="XEW18" s="104"/>
      <c r="XEX18" s="104"/>
      <c r="XEY18" s="104"/>
      <c r="XEZ18" s="104"/>
      <c r="XFA18" s="104"/>
      <c r="XFB18" s="104"/>
      <c r="XFC18" s="104"/>
      <c r="XFD18" s="104"/>
    </row>
    <row r="19" s="84" customFormat="1" ht="43" customHeight="1" spans="1:16384">
      <c r="A19" s="94">
        <f t="shared" si="1"/>
        <v>13</v>
      </c>
      <c r="B19" s="26" t="s">
        <v>292</v>
      </c>
      <c r="C19" s="26" t="s">
        <v>970</v>
      </c>
      <c r="D19" s="26">
        <v>2120801</v>
      </c>
      <c r="E19" s="26" t="s">
        <v>957</v>
      </c>
      <c r="F19" s="26" t="s">
        <v>958</v>
      </c>
      <c r="G19" s="100" t="s">
        <v>972</v>
      </c>
      <c r="H19" s="101">
        <v>2300000</v>
      </c>
      <c r="I19" s="27"/>
      <c r="XEG19" s="104"/>
      <c r="XEH19" s="104"/>
      <c r="XEI19" s="104"/>
      <c r="XEJ19" s="104"/>
      <c r="XEK19" s="104"/>
      <c r="XEL19" s="104"/>
      <c r="XEM19" s="104"/>
      <c r="XEN19" s="104"/>
      <c r="XEO19" s="104"/>
      <c r="XEP19" s="104"/>
      <c r="XEQ19" s="104"/>
      <c r="XER19" s="104"/>
      <c r="XES19" s="104"/>
      <c r="XET19" s="104"/>
      <c r="XEU19" s="104"/>
      <c r="XEV19" s="104"/>
      <c r="XEW19" s="104"/>
      <c r="XEX19" s="104"/>
      <c r="XEY19" s="104"/>
      <c r="XEZ19" s="104"/>
      <c r="XFA19" s="104"/>
      <c r="XFB19" s="104"/>
      <c r="XFC19" s="104"/>
      <c r="XFD19" s="104"/>
    </row>
    <row r="20" s="84" customFormat="1" ht="43" customHeight="1" spans="1:16384">
      <c r="A20" s="94">
        <f t="shared" si="1"/>
        <v>14</v>
      </c>
      <c r="B20" s="26" t="s">
        <v>292</v>
      </c>
      <c r="C20" s="26" t="s">
        <v>970</v>
      </c>
      <c r="D20" s="26">
        <v>2120801</v>
      </c>
      <c r="E20" s="26" t="s">
        <v>957</v>
      </c>
      <c r="F20" s="26" t="s">
        <v>958</v>
      </c>
      <c r="G20" s="100" t="s">
        <v>973</v>
      </c>
      <c r="H20" s="101">
        <v>596500</v>
      </c>
      <c r="I20" s="27"/>
      <c r="XEG20" s="104"/>
      <c r="XEH20" s="104"/>
      <c r="XEI20" s="104"/>
      <c r="XEJ20" s="104"/>
      <c r="XEK20" s="104"/>
      <c r="XEL20" s="104"/>
      <c r="XEM20" s="104"/>
      <c r="XEN20" s="104"/>
      <c r="XEO20" s="104"/>
      <c r="XEP20" s="104"/>
      <c r="XEQ20" s="104"/>
      <c r="XER20" s="104"/>
      <c r="XES20" s="104"/>
      <c r="XET20" s="104"/>
      <c r="XEU20" s="104"/>
      <c r="XEV20" s="104"/>
      <c r="XEW20" s="104"/>
      <c r="XEX20" s="104"/>
      <c r="XEY20" s="104"/>
      <c r="XEZ20" s="104"/>
      <c r="XFA20" s="104"/>
      <c r="XFB20" s="104"/>
      <c r="XFC20" s="104"/>
      <c r="XFD20" s="104"/>
    </row>
    <row r="21" s="84" customFormat="1" ht="43" customHeight="1" spans="1:16384">
      <c r="A21" s="94">
        <f t="shared" si="1"/>
        <v>15</v>
      </c>
      <c r="B21" s="26" t="s">
        <v>292</v>
      </c>
      <c r="C21" s="26" t="s">
        <v>970</v>
      </c>
      <c r="D21" s="26">
        <v>2120801</v>
      </c>
      <c r="E21" s="26" t="s">
        <v>957</v>
      </c>
      <c r="F21" s="26" t="s">
        <v>958</v>
      </c>
      <c r="G21" s="100" t="s">
        <v>974</v>
      </c>
      <c r="H21" s="101">
        <v>1000000</v>
      </c>
      <c r="I21" s="27"/>
      <c r="XEG21" s="104"/>
      <c r="XEH21" s="104"/>
      <c r="XEI21" s="104"/>
      <c r="XEJ21" s="104"/>
      <c r="XEK21" s="104"/>
      <c r="XEL21" s="104"/>
      <c r="XEM21" s="104"/>
      <c r="XEN21" s="104"/>
      <c r="XEO21" s="104"/>
      <c r="XEP21" s="104"/>
      <c r="XEQ21" s="104"/>
      <c r="XER21" s="104"/>
      <c r="XES21" s="104"/>
      <c r="XET21" s="104"/>
      <c r="XEU21" s="104"/>
      <c r="XEV21" s="104"/>
      <c r="XEW21" s="104"/>
      <c r="XEX21" s="104"/>
      <c r="XEY21" s="104"/>
      <c r="XEZ21" s="104"/>
      <c r="XFA21" s="104"/>
      <c r="XFB21" s="104"/>
      <c r="XFC21" s="104"/>
      <c r="XFD21" s="104"/>
    </row>
    <row r="22" s="84" customFormat="1" ht="43" customHeight="1" spans="1:16384">
      <c r="A22" s="94">
        <f t="shared" si="1"/>
        <v>16</v>
      </c>
      <c r="B22" s="26" t="s">
        <v>292</v>
      </c>
      <c r="C22" s="26" t="s">
        <v>970</v>
      </c>
      <c r="D22" s="26">
        <v>2120801</v>
      </c>
      <c r="E22" s="26" t="s">
        <v>957</v>
      </c>
      <c r="F22" s="26" t="s">
        <v>958</v>
      </c>
      <c r="G22" s="100" t="s">
        <v>975</v>
      </c>
      <c r="H22" s="101">
        <v>310000</v>
      </c>
      <c r="I22" s="27"/>
      <c r="XEG22" s="104"/>
      <c r="XEH22" s="104"/>
      <c r="XEI22" s="104"/>
      <c r="XEJ22" s="104"/>
      <c r="XEK22" s="104"/>
      <c r="XEL22" s="104"/>
      <c r="XEM22" s="104"/>
      <c r="XEN22" s="104"/>
      <c r="XEO22" s="104"/>
      <c r="XEP22" s="104"/>
      <c r="XEQ22" s="104"/>
      <c r="XER22" s="104"/>
      <c r="XES22" s="104"/>
      <c r="XET22" s="104"/>
      <c r="XEU22" s="104"/>
      <c r="XEV22" s="104"/>
      <c r="XEW22" s="104"/>
      <c r="XEX22" s="104"/>
      <c r="XEY22" s="104"/>
      <c r="XEZ22" s="104"/>
      <c r="XFA22" s="104"/>
      <c r="XFB22" s="104"/>
      <c r="XFC22" s="104"/>
      <c r="XFD22" s="104"/>
    </row>
    <row r="23" s="84" customFormat="1" ht="43" customHeight="1" spans="1:16384">
      <c r="A23" s="94">
        <f t="shared" si="1"/>
        <v>17</v>
      </c>
      <c r="B23" s="26" t="s">
        <v>171</v>
      </c>
      <c r="C23" s="26" t="s">
        <v>267</v>
      </c>
      <c r="D23" s="26">
        <v>2120801</v>
      </c>
      <c r="E23" s="26" t="s">
        <v>957</v>
      </c>
      <c r="F23" s="26" t="s">
        <v>958</v>
      </c>
      <c r="G23" s="100" t="s">
        <v>976</v>
      </c>
      <c r="H23" s="101">
        <v>51071.17</v>
      </c>
      <c r="I23" s="27"/>
      <c r="XEG23" s="104"/>
      <c r="XEH23" s="104"/>
      <c r="XEI23" s="104"/>
      <c r="XEJ23" s="104"/>
      <c r="XEK23" s="104"/>
      <c r="XEL23" s="104"/>
      <c r="XEM23" s="104"/>
      <c r="XEN23" s="104"/>
      <c r="XEO23" s="104"/>
      <c r="XEP23" s="104"/>
      <c r="XEQ23" s="104"/>
      <c r="XER23" s="104"/>
      <c r="XES23" s="104"/>
      <c r="XET23" s="104"/>
      <c r="XEU23" s="104"/>
      <c r="XEV23" s="104"/>
      <c r="XEW23" s="104"/>
      <c r="XEX23" s="104"/>
      <c r="XEY23" s="104"/>
      <c r="XEZ23" s="104"/>
      <c r="XFA23" s="104"/>
      <c r="XFB23" s="104"/>
      <c r="XFC23" s="104"/>
      <c r="XFD23" s="104"/>
    </row>
    <row r="24" s="84" customFormat="1" ht="43" customHeight="1" spans="1:16384">
      <c r="A24" s="94">
        <f t="shared" si="1"/>
        <v>18</v>
      </c>
      <c r="B24" s="26" t="s">
        <v>292</v>
      </c>
      <c r="C24" s="26" t="s">
        <v>634</v>
      </c>
      <c r="D24" s="26">
        <v>2120801</v>
      </c>
      <c r="E24" s="26" t="s">
        <v>957</v>
      </c>
      <c r="F24" s="26" t="s">
        <v>958</v>
      </c>
      <c r="G24" s="100" t="s">
        <v>977</v>
      </c>
      <c r="H24" s="101">
        <v>114300</v>
      </c>
      <c r="I24" s="27"/>
      <c r="XEG24" s="104"/>
      <c r="XEH24" s="104"/>
      <c r="XEI24" s="104"/>
      <c r="XEJ24" s="104"/>
      <c r="XEK24" s="104"/>
      <c r="XEL24" s="104"/>
      <c r="XEM24" s="104"/>
      <c r="XEN24" s="104"/>
      <c r="XEO24" s="104"/>
      <c r="XEP24" s="104"/>
      <c r="XEQ24" s="104"/>
      <c r="XER24" s="104"/>
      <c r="XES24" s="104"/>
      <c r="XET24" s="104"/>
      <c r="XEU24" s="104"/>
      <c r="XEV24" s="104"/>
      <c r="XEW24" s="104"/>
      <c r="XEX24" s="104"/>
      <c r="XEY24" s="104"/>
      <c r="XEZ24" s="104"/>
      <c r="XFA24" s="104"/>
      <c r="XFB24" s="104"/>
      <c r="XFC24" s="104"/>
      <c r="XFD24" s="104"/>
    </row>
    <row r="25" s="84" customFormat="1" ht="43" customHeight="1" spans="1:16384">
      <c r="A25" s="94">
        <f t="shared" si="1"/>
        <v>19</v>
      </c>
      <c r="B25" s="26" t="s">
        <v>292</v>
      </c>
      <c r="C25" s="26" t="s">
        <v>373</v>
      </c>
      <c r="D25" s="26">
        <v>2120801</v>
      </c>
      <c r="E25" s="26" t="s">
        <v>957</v>
      </c>
      <c r="F25" s="26" t="s">
        <v>958</v>
      </c>
      <c r="G25" s="100" t="s">
        <v>978</v>
      </c>
      <c r="H25" s="101">
        <v>772454.08</v>
      </c>
      <c r="I25" s="27"/>
      <c r="XEG25" s="104"/>
      <c r="XEH25" s="104"/>
      <c r="XEI25" s="104"/>
      <c r="XEJ25" s="104"/>
      <c r="XEK25" s="104"/>
      <c r="XEL25" s="104"/>
      <c r="XEM25" s="104"/>
      <c r="XEN25" s="104"/>
      <c r="XEO25" s="104"/>
      <c r="XEP25" s="104"/>
      <c r="XEQ25" s="104"/>
      <c r="XER25" s="104"/>
      <c r="XES25" s="104"/>
      <c r="XET25" s="104"/>
      <c r="XEU25" s="104"/>
      <c r="XEV25" s="104"/>
      <c r="XEW25" s="104"/>
      <c r="XEX25" s="104"/>
      <c r="XEY25" s="104"/>
      <c r="XEZ25" s="104"/>
      <c r="XFA25" s="104"/>
      <c r="XFB25" s="104"/>
      <c r="XFC25" s="104"/>
      <c r="XFD25" s="104"/>
    </row>
    <row r="26" s="84" customFormat="1" ht="43" customHeight="1" spans="1:16384">
      <c r="A26" s="94">
        <f t="shared" si="1"/>
        <v>20</v>
      </c>
      <c r="B26" s="26" t="s">
        <v>292</v>
      </c>
      <c r="C26" s="26" t="s">
        <v>373</v>
      </c>
      <c r="D26" s="26">
        <v>2120801</v>
      </c>
      <c r="E26" s="26" t="s">
        <v>957</v>
      </c>
      <c r="F26" s="26" t="s">
        <v>958</v>
      </c>
      <c r="G26" s="100" t="s">
        <v>979</v>
      </c>
      <c r="H26" s="101">
        <v>5000000</v>
      </c>
      <c r="I26" s="27"/>
      <c r="XEG26" s="104"/>
      <c r="XEH26" s="104"/>
      <c r="XEI26" s="104"/>
      <c r="XEJ26" s="104"/>
      <c r="XEK26" s="104"/>
      <c r="XEL26" s="104"/>
      <c r="XEM26" s="104"/>
      <c r="XEN26" s="104"/>
      <c r="XEO26" s="104"/>
      <c r="XEP26" s="104"/>
      <c r="XEQ26" s="104"/>
      <c r="XER26" s="104"/>
      <c r="XES26" s="104"/>
      <c r="XET26" s="104"/>
      <c r="XEU26" s="104"/>
      <c r="XEV26" s="104"/>
      <c r="XEW26" s="104"/>
      <c r="XEX26" s="104"/>
      <c r="XEY26" s="104"/>
      <c r="XEZ26" s="104"/>
      <c r="XFA26" s="104"/>
      <c r="XFB26" s="104"/>
      <c r="XFC26" s="104"/>
      <c r="XFD26" s="104"/>
    </row>
    <row r="27" s="84" customFormat="1" ht="43" customHeight="1" spans="1:16384">
      <c r="A27" s="94">
        <f t="shared" si="1"/>
        <v>21</v>
      </c>
      <c r="B27" s="26" t="s">
        <v>292</v>
      </c>
      <c r="C27" s="26" t="s">
        <v>373</v>
      </c>
      <c r="D27" s="26">
        <v>2120801</v>
      </c>
      <c r="E27" s="26" t="s">
        <v>957</v>
      </c>
      <c r="F27" s="26" t="s">
        <v>958</v>
      </c>
      <c r="G27" s="100" t="s">
        <v>980</v>
      </c>
      <c r="H27" s="101">
        <v>6302000</v>
      </c>
      <c r="I27" s="27"/>
      <c r="XEG27" s="104"/>
      <c r="XEH27" s="104"/>
      <c r="XEI27" s="104"/>
      <c r="XEJ27" s="104"/>
      <c r="XEK27" s="104"/>
      <c r="XEL27" s="104"/>
      <c r="XEM27" s="104"/>
      <c r="XEN27" s="104"/>
      <c r="XEO27" s="104"/>
      <c r="XEP27" s="104"/>
      <c r="XEQ27" s="104"/>
      <c r="XER27" s="104"/>
      <c r="XES27" s="104"/>
      <c r="XET27" s="104"/>
      <c r="XEU27" s="104"/>
      <c r="XEV27" s="104"/>
      <c r="XEW27" s="104"/>
      <c r="XEX27" s="104"/>
      <c r="XEY27" s="104"/>
      <c r="XEZ27" s="104"/>
      <c r="XFA27" s="104"/>
      <c r="XFB27" s="104"/>
      <c r="XFC27" s="104"/>
      <c r="XFD27" s="104"/>
    </row>
    <row r="28" s="84" customFormat="1" ht="43" customHeight="1" spans="1:16384">
      <c r="A28" s="94">
        <f t="shared" ref="A28:A39" si="2">ROW()-6</f>
        <v>22</v>
      </c>
      <c r="B28" s="26" t="s">
        <v>292</v>
      </c>
      <c r="C28" s="26" t="s">
        <v>382</v>
      </c>
      <c r="D28" s="26">
        <v>2120801</v>
      </c>
      <c r="E28" s="26" t="s">
        <v>957</v>
      </c>
      <c r="F28" s="26" t="s">
        <v>958</v>
      </c>
      <c r="G28" s="100" t="s">
        <v>981</v>
      </c>
      <c r="H28" s="101">
        <v>152000</v>
      </c>
      <c r="I28" s="27"/>
      <c r="XEG28" s="104"/>
      <c r="XEH28" s="104"/>
      <c r="XEI28" s="104"/>
      <c r="XEJ28" s="104"/>
      <c r="XEK28" s="104"/>
      <c r="XEL28" s="104"/>
      <c r="XEM28" s="104"/>
      <c r="XEN28" s="104"/>
      <c r="XEO28" s="104"/>
      <c r="XEP28" s="104"/>
      <c r="XEQ28" s="104"/>
      <c r="XER28" s="104"/>
      <c r="XES28" s="104"/>
      <c r="XET28" s="104"/>
      <c r="XEU28" s="104"/>
      <c r="XEV28" s="104"/>
      <c r="XEW28" s="104"/>
      <c r="XEX28" s="104"/>
      <c r="XEY28" s="104"/>
      <c r="XEZ28" s="104"/>
      <c r="XFA28" s="104"/>
      <c r="XFB28" s="104"/>
      <c r="XFC28" s="104"/>
      <c r="XFD28" s="104"/>
    </row>
    <row r="29" s="84" customFormat="1" ht="43" customHeight="1" spans="1:16384">
      <c r="A29" s="94">
        <f t="shared" si="2"/>
        <v>23</v>
      </c>
      <c r="B29" s="26" t="s">
        <v>292</v>
      </c>
      <c r="C29" s="26" t="s">
        <v>982</v>
      </c>
      <c r="D29" s="26">
        <v>2120801</v>
      </c>
      <c r="E29" s="26" t="s">
        <v>957</v>
      </c>
      <c r="F29" s="26" t="s">
        <v>958</v>
      </c>
      <c r="G29" s="100" t="s">
        <v>983</v>
      </c>
      <c r="H29" s="101">
        <v>154800</v>
      </c>
      <c r="I29" s="27"/>
      <c r="XEG29" s="104"/>
      <c r="XEH29" s="104"/>
      <c r="XEI29" s="104"/>
      <c r="XEJ29" s="104"/>
      <c r="XEK29" s="104"/>
      <c r="XEL29" s="104"/>
      <c r="XEM29" s="104"/>
      <c r="XEN29" s="104"/>
      <c r="XEO29" s="104"/>
      <c r="XEP29" s="104"/>
      <c r="XEQ29" s="104"/>
      <c r="XER29" s="104"/>
      <c r="XES29" s="104"/>
      <c r="XET29" s="104"/>
      <c r="XEU29" s="104"/>
      <c r="XEV29" s="104"/>
      <c r="XEW29" s="104"/>
      <c r="XEX29" s="104"/>
      <c r="XEY29" s="104"/>
      <c r="XEZ29" s="104"/>
      <c r="XFA29" s="104"/>
      <c r="XFB29" s="104"/>
      <c r="XFC29" s="104"/>
      <c r="XFD29" s="104"/>
    </row>
    <row r="30" s="84" customFormat="1" ht="43" customHeight="1" spans="1:16384">
      <c r="A30" s="94">
        <f t="shared" si="2"/>
        <v>24</v>
      </c>
      <c r="B30" s="26" t="s">
        <v>292</v>
      </c>
      <c r="C30" s="26" t="s">
        <v>982</v>
      </c>
      <c r="D30" s="26">
        <v>2120801</v>
      </c>
      <c r="E30" s="26" t="s">
        <v>957</v>
      </c>
      <c r="F30" s="26" t="s">
        <v>958</v>
      </c>
      <c r="G30" s="100" t="s">
        <v>984</v>
      </c>
      <c r="H30" s="101">
        <v>360000</v>
      </c>
      <c r="I30" s="27"/>
      <c r="XEG30" s="104"/>
      <c r="XEH30" s="104"/>
      <c r="XEI30" s="104"/>
      <c r="XEJ30" s="104"/>
      <c r="XEK30" s="104"/>
      <c r="XEL30" s="104"/>
      <c r="XEM30" s="104"/>
      <c r="XEN30" s="104"/>
      <c r="XEO30" s="104"/>
      <c r="XEP30" s="104"/>
      <c r="XEQ30" s="104"/>
      <c r="XER30" s="104"/>
      <c r="XES30" s="104"/>
      <c r="XET30" s="104"/>
      <c r="XEU30" s="104"/>
      <c r="XEV30" s="104"/>
      <c r="XEW30" s="104"/>
      <c r="XEX30" s="104"/>
      <c r="XEY30" s="104"/>
      <c r="XEZ30" s="104"/>
      <c r="XFA30" s="104"/>
      <c r="XFB30" s="104"/>
      <c r="XFC30" s="104"/>
      <c r="XFD30" s="104"/>
    </row>
    <row r="31" s="84" customFormat="1" ht="43" customHeight="1" spans="1:16384">
      <c r="A31" s="94">
        <f t="shared" si="2"/>
        <v>25</v>
      </c>
      <c r="B31" s="26" t="s">
        <v>223</v>
      </c>
      <c r="C31" s="26" t="s">
        <v>331</v>
      </c>
      <c r="D31" s="26">
        <v>2120801</v>
      </c>
      <c r="E31" s="26" t="s">
        <v>957</v>
      </c>
      <c r="F31" s="26" t="s">
        <v>958</v>
      </c>
      <c r="G31" s="100" t="s">
        <v>985</v>
      </c>
      <c r="H31" s="101">
        <v>34000</v>
      </c>
      <c r="I31" s="27"/>
      <c r="XEG31" s="104"/>
      <c r="XEH31" s="104"/>
      <c r="XEI31" s="104"/>
      <c r="XEJ31" s="104"/>
      <c r="XEK31" s="104"/>
      <c r="XEL31" s="104"/>
      <c r="XEM31" s="104"/>
      <c r="XEN31" s="104"/>
      <c r="XEO31" s="104"/>
      <c r="XEP31" s="104"/>
      <c r="XEQ31" s="104"/>
      <c r="XER31" s="104"/>
      <c r="XES31" s="104"/>
      <c r="XET31" s="104"/>
      <c r="XEU31" s="104"/>
      <c r="XEV31" s="104"/>
      <c r="XEW31" s="104"/>
      <c r="XEX31" s="104"/>
      <c r="XEY31" s="104"/>
      <c r="XEZ31" s="104"/>
      <c r="XFA31" s="104"/>
      <c r="XFB31" s="104"/>
      <c r="XFC31" s="104"/>
      <c r="XFD31" s="104"/>
    </row>
    <row r="32" s="84" customFormat="1" ht="43" customHeight="1" spans="1:16384">
      <c r="A32" s="94">
        <f t="shared" si="2"/>
        <v>26</v>
      </c>
      <c r="B32" s="26" t="s">
        <v>532</v>
      </c>
      <c r="C32" s="26" t="s">
        <v>331</v>
      </c>
      <c r="D32" s="26">
        <v>2120801</v>
      </c>
      <c r="E32" s="26" t="s">
        <v>957</v>
      </c>
      <c r="F32" s="26" t="s">
        <v>958</v>
      </c>
      <c r="G32" s="100" t="s">
        <v>986</v>
      </c>
      <c r="H32" s="101">
        <v>5070</v>
      </c>
      <c r="I32" s="27"/>
      <c r="XEG32" s="104"/>
      <c r="XEH32" s="104"/>
      <c r="XEI32" s="104"/>
      <c r="XEJ32" s="104"/>
      <c r="XEK32" s="104"/>
      <c r="XEL32" s="104"/>
      <c r="XEM32" s="104"/>
      <c r="XEN32" s="104"/>
      <c r="XEO32" s="104"/>
      <c r="XEP32" s="104"/>
      <c r="XEQ32" s="104"/>
      <c r="XER32" s="104"/>
      <c r="XES32" s="104"/>
      <c r="XET32" s="104"/>
      <c r="XEU32" s="104"/>
      <c r="XEV32" s="104"/>
      <c r="XEW32" s="104"/>
      <c r="XEX32" s="104"/>
      <c r="XEY32" s="104"/>
      <c r="XEZ32" s="104"/>
      <c r="XFA32" s="104"/>
      <c r="XFB32" s="104"/>
      <c r="XFC32" s="104"/>
      <c r="XFD32" s="104"/>
    </row>
    <row r="33" s="84" customFormat="1" ht="43" customHeight="1" spans="1:16384">
      <c r="A33" s="94">
        <f t="shared" si="2"/>
        <v>27</v>
      </c>
      <c r="B33" s="26" t="s">
        <v>237</v>
      </c>
      <c r="C33" s="26" t="s">
        <v>331</v>
      </c>
      <c r="D33" s="26">
        <v>2120801</v>
      </c>
      <c r="E33" s="26" t="s">
        <v>957</v>
      </c>
      <c r="F33" s="26" t="s">
        <v>958</v>
      </c>
      <c r="G33" s="100" t="s">
        <v>987</v>
      </c>
      <c r="H33" s="101">
        <v>19200</v>
      </c>
      <c r="I33" s="27"/>
      <c r="XEG33" s="104"/>
      <c r="XEH33" s="104"/>
      <c r="XEI33" s="104"/>
      <c r="XEJ33" s="104"/>
      <c r="XEK33" s="104"/>
      <c r="XEL33" s="104"/>
      <c r="XEM33" s="104"/>
      <c r="XEN33" s="104"/>
      <c r="XEO33" s="104"/>
      <c r="XEP33" s="104"/>
      <c r="XEQ33" s="104"/>
      <c r="XER33" s="104"/>
      <c r="XES33" s="104"/>
      <c r="XET33" s="104"/>
      <c r="XEU33" s="104"/>
      <c r="XEV33" s="104"/>
      <c r="XEW33" s="104"/>
      <c r="XEX33" s="104"/>
      <c r="XEY33" s="104"/>
      <c r="XEZ33" s="104"/>
      <c r="XFA33" s="104"/>
      <c r="XFB33" s="104"/>
      <c r="XFC33" s="104"/>
      <c r="XFD33" s="104"/>
    </row>
    <row r="34" s="84" customFormat="1" ht="43" customHeight="1" spans="1:16384">
      <c r="A34" s="94">
        <f t="shared" si="2"/>
        <v>28</v>
      </c>
      <c r="B34" s="26" t="s">
        <v>171</v>
      </c>
      <c r="C34" s="26" t="s">
        <v>539</v>
      </c>
      <c r="D34" s="26">
        <v>2120801</v>
      </c>
      <c r="E34" s="26" t="s">
        <v>957</v>
      </c>
      <c r="F34" s="26" t="s">
        <v>958</v>
      </c>
      <c r="G34" s="100" t="s">
        <v>988</v>
      </c>
      <c r="H34" s="101">
        <v>773619</v>
      </c>
      <c r="I34" s="27"/>
      <c r="XEG34" s="104"/>
      <c r="XEH34" s="104"/>
      <c r="XEI34" s="104"/>
      <c r="XEJ34" s="104"/>
      <c r="XEK34" s="104"/>
      <c r="XEL34" s="104"/>
      <c r="XEM34" s="104"/>
      <c r="XEN34" s="104"/>
      <c r="XEO34" s="104"/>
      <c r="XEP34" s="104"/>
      <c r="XEQ34" s="104"/>
      <c r="XER34" s="104"/>
      <c r="XES34" s="104"/>
      <c r="XET34" s="104"/>
      <c r="XEU34" s="104"/>
      <c r="XEV34" s="104"/>
      <c r="XEW34" s="104"/>
      <c r="XEX34" s="104"/>
      <c r="XEY34" s="104"/>
      <c r="XEZ34" s="104"/>
      <c r="XFA34" s="104"/>
      <c r="XFB34" s="104"/>
      <c r="XFC34" s="104"/>
      <c r="XFD34" s="104"/>
    </row>
    <row r="35" s="84" customFormat="1" ht="43" customHeight="1" spans="1:16384">
      <c r="A35" s="94">
        <f t="shared" si="2"/>
        <v>29</v>
      </c>
      <c r="B35" s="26" t="s">
        <v>171</v>
      </c>
      <c r="C35" s="26" t="s">
        <v>539</v>
      </c>
      <c r="D35" s="26">
        <v>2120801</v>
      </c>
      <c r="E35" s="26" t="s">
        <v>957</v>
      </c>
      <c r="F35" s="26" t="s">
        <v>958</v>
      </c>
      <c r="G35" s="100" t="s">
        <v>989</v>
      </c>
      <c r="H35" s="101">
        <v>40750</v>
      </c>
      <c r="I35" s="27"/>
      <c r="XEG35" s="104"/>
      <c r="XEH35" s="104"/>
      <c r="XEI35" s="104"/>
      <c r="XEJ35" s="104"/>
      <c r="XEK35" s="104"/>
      <c r="XEL35" s="104"/>
      <c r="XEM35" s="104"/>
      <c r="XEN35" s="104"/>
      <c r="XEO35" s="104"/>
      <c r="XEP35" s="104"/>
      <c r="XEQ35" s="104"/>
      <c r="XER35" s="104"/>
      <c r="XES35" s="104"/>
      <c r="XET35" s="104"/>
      <c r="XEU35" s="104"/>
      <c r="XEV35" s="104"/>
      <c r="XEW35" s="104"/>
      <c r="XEX35" s="104"/>
      <c r="XEY35" s="104"/>
      <c r="XEZ35" s="104"/>
      <c r="XFA35" s="104"/>
      <c r="XFB35" s="104"/>
      <c r="XFC35" s="104"/>
      <c r="XFD35" s="104"/>
    </row>
    <row r="36" s="84" customFormat="1" ht="43" customHeight="1" spans="1:16384">
      <c r="A36" s="94">
        <f t="shared" si="2"/>
        <v>30</v>
      </c>
      <c r="B36" s="26" t="s">
        <v>171</v>
      </c>
      <c r="C36" s="26" t="s">
        <v>539</v>
      </c>
      <c r="D36" s="26">
        <v>2120801</v>
      </c>
      <c r="E36" s="26" t="s">
        <v>957</v>
      </c>
      <c r="F36" s="26" t="s">
        <v>958</v>
      </c>
      <c r="G36" s="100" t="s">
        <v>990</v>
      </c>
      <c r="H36" s="101">
        <v>5250</v>
      </c>
      <c r="I36" s="27"/>
      <c r="XEG36" s="104"/>
      <c r="XEH36" s="104"/>
      <c r="XEI36" s="104"/>
      <c r="XEJ36" s="104"/>
      <c r="XEK36" s="104"/>
      <c r="XEL36" s="104"/>
      <c r="XEM36" s="104"/>
      <c r="XEN36" s="104"/>
      <c r="XEO36" s="104"/>
      <c r="XEP36" s="104"/>
      <c r="XEQ36" s="104"/>
      <c r="XER36" s="104"/>
      <c r="XES36" s="104"/>
      <c r="XET36" s="104"/>
      <c r="XEU36" s="104"/>
      <c r="XEV36" s="104"/>
      <c r="XEW36" s="104"/>
      <c r="XEX36" s="104"/>
      <c r="XEY36" s="104"/>
      <c r="XEZ36" s="104"/>
      <c r="XFA36" s="104"/>
      <c r="XFB36" s="104"/>
      <c r="XFC36" s="104"/>
      <c r="XFD36" s="104"/>
    </row>
    <row r="37" s="84" customFormat="1" ht="43" customHeight="1" spans="1:16384">
      <c r="A37" s="94">
        <f t="shared" si="2"/>
        <v>31</v>
      </c>
      <c r="B37" s="26" t="s">
        <v>237</v>
      </c>
      <c r="C37" s="26" t="s">
        <v>539</v>
      </c>
      <c r="D37" s="26">
        <v>2120801</v>
      </c>
      <c r="E37" s="26" t="s">
        <v>957</v>
      </c>
      <c r="F37" s="26" t="s">
        <v>958</v>
      </c>
      <c r="G37" s="100" t="s">
        <v>991</v>
      </c>
      <c r="H37" s="101">
        <v>419400</v>
      </c>
      <c r="I37" s="27"/>
      <c r="XEG37" s="104"/>
      <c r="XEH37" s="104"/>
      <c r="XEI37" s="104"/>
      <c r="XEJ37" s="104"/>
      <c r="XEK37" s="104"/>
      <c r="XEL37" s="104"/>
      <c r="XEM37" s="104"/>
      <c r="XEN37" s="104"/>
      <c r="XEO37" s="104"/>
      <c r="XEP37" s="104"/>
      <c r="XEQ37" s="104"/>
      <c r="XER37" s="104"/>
      <c r="XES37" s="104"/>
      <c r="XET37" s="104"/>
      <c r="XEU37" s="104"/>
      <c r="XEV37" s="104"/>
      <c r="XEW37" s="104"/>
      <c r="XEX37" s="104"/>
      <c r="XEY37" s="104"/>
      <c r="XEZ37" s="104"/>
      <c r="XFA37" s="104"/>
      <c r="XFB37" s="104"/>
      <c r="XFC37" s="104"/>
      <c r="XFD37" s="104"/>
    </row>
    <row r="38" s="84" customFormat="1" ht="43" customHeight="1" spans="1:16384">
      <c r="A38" s="94">
        <f t="shared" si="2"/>
        <v>32</v>
      </c>
      <c r="B38" s="26" t="s">
        <v>292</v>
      </c>
      <c r="C38" s="26" t="s">
        <v>283</v>
      </c>
      <c r="D38" s="26">
        <v>2120801</v>
      </c>
      <c r="E38" s="26" t="s">
        <v>957</v>
      </c>
      <c r="F38" s="26" t="s">
        <v>958</v>
      </c>
      <c r="G38" s="100" t="s">
        <v>992</v>
      </c>
      <c r="H38" s="101">
        <v>200000</v>
      </c>
      <c r="I38" s="27"/>
      <c r="XEG38" s="104"/>
      <c r="XEH38" s="104"/>
      <c r="XEI38" s="104"/>
      <c r="XEJ38" s="104"/>
      <c r="XEK38" s="104"/>
      <c r="XEL38" s="104"/>
      <c r="XEM38" s="104"/>
      <c r="XEN38" s="104"/>
      <c r="XEO38" s="104"/>
      <c r="XEP38" s="104"/>
      <c r="XEQ38" s="104"/>
      <c r="XER38" s="104"/>
      <c r="XES38" s="104"/>
      <c r="XET38" s="104"/>
      <c r="XEU38" s="104"/>
      <c r="XEV38" s="104"/>
      <c r="XEW38" s="104"/>
      <c r="XEX38" s="104"/>
      <c r="XEY38" s="104"/>
      <c r="XEZ38" s="104"/>
      <c r="XFA38" s="104"/>
      <c r="XFB38" s="104"/>
      <c r="XFC38" s="104"/>
      <c r="XFD38" s="104"/>
    </row>
    <row r="39" s="84" customFormat="1" ht="43" customHeight="1" spans="1:16384">
      <c r="A39" s="94">
        <f t="shared" si="2"/>
        <v>33</v>
      </c>
      <c r="B39" s="26" t="s">
        <v>603</v>
      </c>
      <c r="C39" s="26" t="s">
        <v>283</v>
      </c>
      <c r="D39" s="26">
        <v>2120801</v>
      </c>
      <c r="E39" s="26" t="s">
        <v>957</v>
      </c>
      <c r="F39" s="26" t="s">
        <v>958</v>
      </c>
      <c r="G39" s="100" t="s">
        <v>993</v>
      </c>
      <c r="H39" s="101">
        <v>5103600</v>
      </c>
      <c r="I39" s="103"/>
      <c r="XEG39" s="104"/>
      <c r="XEH39" s="104"/>
      <c r="XEI39" s="104"/>
      <c r="XEJ39" s="104"/>
      <c r="XEK39" s="104"/>
      <c r="XEL39" s="104"/>
      <c r="XEM39" s="104"/>
      <c r="XEN39" s="104"/>
      <c r="XEO39" s="104"/>
      <c r="XEP39" s="104"/>
      <c r="XEQ39" s="104"/>
      <c r="XER39" s="104"/>
      <c r="XES39" s="104"/>
      <c r="XET39" s="104"/>
      <c r="XEU39" s="104"/>
      <c r="XEV39" s="104"/>
      <c r="XEW39" s="104"/>
      <c r="XEX39" s="104"/>
      <c r="XEY39" s="104"/>
      <c r="XEZ39" s="104"/>
      <c r="XFA39" s="104"/>
      <c r="XFB39" s="104"/>
      <c r="XFC39" s="104"/>
      <c r="XFD39" s="104"/>
    </row>
    <row r="40" s="84" customFormat="1" ht="43" customHeight="1" spans="1:16384">
      <c r="A40" s="94">
        <f t="shared" ref="A40:A47" si="3">ROW()-6</f>
        <v>34</v>
      </c>
      <c r="B40" s="26" t="s">
        <v>603</v>
      </c>
      <c r="C40" s="26" t="s">
        <v>283</v>
      </c>
      <c r="D40" s="26">
        <v>2120801</v>
      </c>
      <c r="E40" s="26" t="s">
        <v>957</v>
      </c>
      <c r="F40" s="26" t="s">
        <v>958</v>
      </c>
      <c r="G40" s="100" t="s">
        <v>994</v>
      </c>
      <c r="H40" s="101">
        <v>7045920</v>
      </c>
      <c r="I40" s="103"/>
      <c r="XEG40" s="104"/>
      <c r="XEH40" s="104"/>
      <c r="XEI40" s="104"/>
      <c r="XEJ40" s="104"/>
      <c r="XEK40" s="104"/>
      <c r="XEL40" s="104"/>
      <c r="XEM40" s="104"/>
      <c r="XEN40" s="104"/>
      <c r="XEO40" s="104"/>
      <c r="XEP40" s="104"/>
      <c r="XEQ40" s="104"/>
      <c r="XER40" s="104"/>
      <c r="XES40" s="104"/>
      <c r="XET40" s="104"/>
      <c r="XEU40" s="104"/>
      <c r="XEV40" s="104"/>
      <c r="XEW40" s="104"/>
      <c r="XEX40" s="104"/>
      <c r="XEY40" s="104"/>
      <c r="XEZ40" s="104"/>
      <c r="XFA40" s="104"/>
      <c r="XFB40" s="104"/>
      <c r="XFC40" s="104"/>
      <c r="XFD40" s="104"/>
    </row>
    <row r="41" s="84" customFormat="1" ht="43" customHeight="1" spans="1:16384">
      <c r="A41" s="94">
        <f t="shared" si="3"/>
        <v>35</v>
      </c>
      <c r="B41" s="26" t="s">
        <v>603</v>
      </c>
      <c r="C41" s="26" t="s">
        <v>283</v>
      </c>
      <c r="D41" s="26">
        <v>2120801</v>
      </c>
      <c r="E41" s="26" t="s">
        <v>957</v>
      </c>
      <c r="F41" s="26" t="s">
        <v>958</v>
      </c>
      <c r="G41" s="100" t="s">
        <v>995</v>
      </c>
      <c r="H41" s="101">
        <v>133625</v>
      </c>
      <c r="I41" s="103"/>
      <c r="XEG41" s="104"/>
      <c r="XEH41" s="104"/>
      <c r="XEI41" s="104"/>
      <c r="XEJ41" s="104"/>
      <c r="XEK41" s="104"/>
      <c r="XEL41" s="104"/>
      <c r="XEM41" s="104"/>
      <c r="XEN41" s="104"/>
      <c r="XEO41" s="104"/>
      <c r="XEP41" s="104"/>
      <c r="XEQ41" s="104"/>
      <c r="XER41" s="104"/>
      <c r="XES41" s="104"/>
      <c r="XET41" s="104"/>
      <c r="XEU41" s="104"/>
      <c r="XEV41" s="104"/>
      <c r="XEW41" s="104"/>
      <c r="XEX41" s="104"/>
      <c r="XEY41" s="104"/>
      <c r="XEZ41" s="104"/>
      <c r="XFA41" s="104"/>
      <c r="XFB41" s="104"/>
      <c r="XFC41" s="104"/>
      <c r="XFD41" s="104"/>
    </row>
    <row r="42" s="84" customFormat="1" ht="43" customHeight="1" spans="1:16384">
      <c r="A42" s="94">
        <f t="shared" si="3"/>
        <v>36</v>
      </c>
      <c r="B42" s="26" t="s">
        <v>237</v>
      </c>
      <c r="C42" s="26" t="s">
        <v>283</v>
      </c>
      <c r="D42" s="26">
        <v>2120801</v>
      </c>
      <c r="E42" s="26" t="s">
        <v>957</v>
      </c>
      <c r="F42" s="26" t="s">
        <v>958</v>
      </c>
      <c r="G42" s="100" t="s">
        <v>996</v>
      </c>
      <c r="H42" s="101">
        <v>1035532.5</v>
      </c>
      <c r="I42" s="27"/>
      <c r="XEG42" s="104"/>
      <c r="XEH42" s="104"/>
      <c r="XEI42" s="104"/>
      <c r="XEJ42" s="104"/>
      <c r="XEK42" s="104"/>
      <c r="XEL42" s="104"/>
      <c r="XEM42" s="104"/>
      <c r="XEN42" s="104"/>
      <c r="XEO42" s="104"/>
      <c r="XEP42" s="104"/>
      <c r="XEQ42" s="104"/>
      <c r="XER42" s="104"/>
      <c r="XES42" s="104"/>
      <c r="XET42" s="104"/>
      <c r="XEU42" s="104"/>
      <c r="XEV42" s="104"/>
      <c r="XEW42" s="104"/>
      <c r="XEX42" s="104"/>
      <c r="XEY42" s="104"/>
      <c r="XEZ42" s="104"/>
      <c r="XFA42" s="104"/>
      <c r="XFB42" s="104"/>
      <c r="XFC42" s="104"/>
      <c r="XFD42" s="104"/>
    </row>
    <row r="43" s="84" customFormat="1" ht="43" customHeight="1" spans="1:16384">
      <c r="A43" s="94">
        <f t="shared" si="3"/>
        <v>37</v>
      </c>
      <c r="B43" s="26" t="s">
        <v>237</v>
      </c>
      <c r="C43" s="26" t="s">
        <v>283</v>
      </c>
      <c r="D43" s="26">
        <v>2120801</v>
      </c>
      <c r="E43" s="26" t="s">
        <v>957</v>
      </c>
      <c r="F43" s="26" t="s">
        <v>958</v>
      </c>
      <c r="G43" s="100" t="s">
        <v>997</v>
      </c>
      <c r="H43" s="101">
        <v>684787.35</v>
      </c>
      <c r="I43" s="27"/>
      <c r="XEG43" s="104"/>
      <c r="XEH43" s="104"/>
      <c r="XEI43" s="104"/>
      <c r="XEJ43" s="104"/>
      <c r="XEK43" s="104"/>
      <c r="XEL43" s="104"/>
      <c r="XEM43" s="104"/>
      <c r="XEN43" s="104"/>
      <c r="XEO43" s="104"/>
      <c r="XEP43" s="104"/>
      <c r="XEQ43" s="104"/>
      <c r="XER43" s="104"/>
      <c r="XES43" s="104"/>
      <c r="XET43" s="104"/>
      <c r="XEU43" s="104"/>
      <c r="XEV43" s="104"/>
      <c r="XEW43" s="104"/>
      <c r="XEX43" s="104"/>
      <c r="XEY43" s="104"/>
      <c r="XEZ43" s="104"/>
      <c r="XFA43" s="104"/>
      <c r="XFB43" s="104"/>
      <c r="XFC43" s="104"/>
      <c r="XFD43" s="104"/>
    </row>
    <row r="44" s="84" customFormat="1" ht="43" customHeight="1" spans="1:16384">
      <c r="A44" s="94">
        <f t="shared" si="3"/>
        <v>38</v>
      </c>
      <c r="B44" s="26" t="s">
        <v>237</v>
      </c>
      <c r="C44" s="26" t="s">
        <v>283</v>
      </c>
      <c r="D44" s="26">
        <v>2120801</v>
      </c>
      <c r="E44" s="26" t="s">
        <v>957</v>
      </c>
      <c r="F44" s="26" t="s">
        <v>958</v>
      </c>
      <c r="G44" s="100" t="s">
        <v>998</v>
      </c>
      <c r="H44" s="101">
        <v>770136.2</v>
      </c>
      <c r="I44" s="27"/>
      <c r="XEG44" s="104"/>
      <c r="XEH44" s="104"/>
      <c r="XEI44" s="104"/>
      <c r="XEJ44" s="104"/>
      <c r="XEK44" s="104"/>
      <c r="XEL44" s="104"/>
      <c r="XEM44" s="104"/>
      <c r="XEN44" s="104"/>
      <c r="XEO44" s="104"/>
      <c r="XEP44" s="104"/>
      <c r="XEQ44" s="104"/>
      <c r="XER44" s="104"/>
      <c r="XES44" s="104"/>
      <c r="XET44" s="104"/>
      <c r="XEU44" s="104"/>
      <c r="XEV44" s="104"/>
      <c r="XEW44" s="104"/>
      <c r="XEX44" s="104"/>
      <c r="XEY44" s="104"/>
      <c r="XEZ44" s="104"/>
      <c r="XFA44" s="104"/>
      <c r="XFB44" s="104"/>
      <c r="XFC44" s="104"/>
      <c r="XFD44" s="104"/>
    </row>
    <row r="45" s="84" customFormat="1" ht="43" customHeight="1" spans="1:16384">
      <c r="A45" s="94">
        <f t="shared" si="3"/>
        <v>39</v>
      </c>
      <c r="B45" s="26" t="s">
        <v>237</v>
      </c>
      <c r="C45" s="26" t="s">
        <v>283</v>
      </c>
      <c r="D45" s="26">
        <v>2120801</v>
      </c>
      <c r="E45" s="26" t="s">
        <v>957</v>
      </c>
      <c r="F45" s="26" t="s">
        <v>958</v>
      </c>
      <c r="G45" s="100" t="s">
        <v>999</v>
      </c>
      <c r="H45" s="101">
        <v>194600</v>
      </c>
      <c r="I45" s="27"/>
      <c r="XEG45" s="104"/>
      <c r="XEH45" s="104"/>
      <c r="XEI45" s="104"/>
      <c r="XEJ45" s="104"/>
      <c r="XEK45" s="104"/>
      <c r="XEL45" s="104"/>
      <c r="XEM45" s="104"/>
      <c r="XEN45" s="104"/>
      <c r="XEO45" s="104"/>
      <c r="XEP45" s="104"/>
      <c r="XEQ45" s="104"/>
      <c r="XER45" s="104"/>
      <c r="XES45" s="104"/>
      <c r="XET45" s="104"/>
      <c r="XEU45" s="104"/>
      <c r="XEV45" s="104"/>
      <c r="XEW45" s="104"/>
      <c r="XEX45" s="104"/>
      <c r="XEY45" s="104"/>
      <c r="XEZ45" s="104"/>
      <c r="XFA45" s="104"/>
      <c r="XFB45" s="104"/>
      <c r="XFC45" s="104"/>
      <c r="XFD45" s="104"/>
    </row>
    <row r="46" s="84" customFormat="1" ht="43" customHeight="1" spans="1:16384">
      <c r="A46" s="94">
        <f t="shared" si="3"/>
        <v>40</v>
      </c>
      <c r="B46" s="26" t="s">
        <v>237</v>
      </c>
      <c r="C46" s="26" t="s">
        <v>283</v>
      </c>
      <c r="D46" s="26">
        <v>2120801</v>
      </c>
      <c r="E46" s="26" t="s">
        <v>957</v>
      </c>
      <c r="F46" s="26" t="s">
        <v>958</v>
      </c>
      <c r="G46" s="100" t="s">
        <v>1000</v>
      </c>
      <c r="H46" s="101">
        <v>563268.56</v>
      </c>
      <c r="I46" s="27"/>
      <c r="XEG46" s="104"/>
      <c r="XEH46" s="104"/>
      <c r="XEI46" s="104"/>
      <c r="XEJ46" s="104"/>
      <c r="XEK46" s="104"/>
      <c r="XEL46" s="104"/>
      <c r="XEM46" s="104"/>
      <c r="XEN46" s="104"/>
      <c r="XEO46" s="104"/>
      <c r="XEP46" s="104"/>
      <c r="XEQ46" s="104"/>
      <c r="XER46" s="104"/>
      <c r="XES46" s="104"/>
      <c r="XET46" s="104"/>
      <c r="XEU46" s="104"/>
      <c r="XEV46" s="104"/>
      <c r="XEW46" s="104"/>
      <c r="XEX46" s="104"/>
      <c r="XEY46" s="104"/>
      <c r="XEZ46" s="104"/>
      <c r="XFA46" s="104"/>
      <c r="XFB46" s="104"/>
      <c r="XFC46" s="104"/>
      <c r="XFD46" s="104"/>
    </row>
    <row r="47" s="84" customFormat="1" ht="43" customHeight="1" spans="1:16384">
      <c r="A47" s="94">
        <f t="shared" si="3"/>
        <v>41</v>
      </c>
      <c r="B47" s="26" t="s">
        <v>237</v>
      </c>
      <c r="C47" s="26" t="s">
        <v>283</v>
      </c>
      <c r="D47" s="26">
        <v>2120801</v>
      </c>
      <c r="E47" s="26" t="s">
        <v>957</v>
      </c>
      <c r="F47" s="26" t="s">
        <v>958</v>
      </c>
      <c r="G47" s="100" t="s">
        <v>1001</v>
      </c>
      <c r="H47" s="101">
        <v>445500</v>
      </c>
      <c r="I47" s="27"/>
      <c r="XEG47" s="104"/>
      <c r="XEH47" s="104"/>
      <c r="XEI47" s="104"/>
      <c r="XEJ47" s="104"/>
      <c r="XEK47" s="104"/>
      <c r="XEL47" s="104"/>
      <c r="XEM47" s="104"/>
      <c r="XEN47" s="104"/>
      <c r="XEO47" s="104"/>
      <c r="XEP47" s="104"/>
      <c r="XEQ47" s="104"/>
      <c r="XER47" s="104"/>
      <c r="XES47" s="104"/>
      <c r="XET47" s="104"/>
      <c r="XEU47" s="104"/>
      <c r="XEV47" s="104"/>
      <c r="XEW47" s="104"/>
      <c r="XEX47" s="104"/>
      <c r="XEY47" s="104"/>
      <c r="XEZ47" s="104"/>
      <c r="XFA47" s="104"/>
      <c r="XFB47" s="104"/>
      <c r="XFC47" s="104"/>
      <c r="XFD47" s="104"/>
    </row>
    <row r="48" s="84" customFormat="1" ht="43" customHeight="1" spans="1:16384">
      <c r="A48" s="94">
        <f t="shared" ref="A48:A57" si="4">ROW()-6</f>
        <v>42</v>
      </c>
      <c r="B48" s="26" t="s">
        <v>237</v>
      </c>
      <c r="C48" s="26" t="s">
        <v>283</v>
      </c>
      <c r="D48" s="26">
        <v>2120801</v>
      </c>
      <c r="E48" s="26" t="s">
        <v>957</v>
      </c>
      <c r="F48" s="26" t="s">
        <v>958</v>
      </c>
      <c r="G48" s="100" t="s">
        <v>1002</v>
      </c>
      <c r="H48" s="101">
        <v>105822</v>
      </c>
      <c r="I48" s="27"/>
      <c r="XEG48" s="104"/>
      <c r="XEH48" s="104"/>
      <c r="XEI48" s="104"/>
      <c r="XEJ48" s="104"/>
      <c r="XEK48" s="104"/>
      <c r="XEL48" s="104"/>
      <c r="XEM48" s="104"/>
      <c r="XEN48" s="104"/>
      <c r="XEO48" s="104"/>
      <c r="XEP48" s="104"/>
      <c r="XEQ48" s="104"/>
      <c r="XER48" s="104"/>
      <c r="XES48" s="104"/>
      <c r="XET48" s="104"/>
      <c r="XEU48" s="104"/>
      <c r="XEV48" s="104"/>
      <c r="XEW48" s="104"/>
      <c r="XEX48" s="104"/>
      <c r="XEY48" s="104"/>
      <c r="XEZ48" s="104"/>
      <c r="XFA48" s="104"/>
      <c r="XFB48" s="104"/>
      <c r="XFC48" s="104"/>
      <c r="XFD48" s="104"/>
    </row>
    <row r="49" s="84" customFormat="1" ht="43" customHeight="1" spans="1:16384">
      <c r="A49" s="94">
        <f t="shared" si="4"/>
        <v>43</v>
      </c>
      <c r="B49" s="26" t="s">
        <v>237</v>
      </c>
      <c r="C49" s="26" t="s">
        <v>283</v>
      </c>
      <c r="D49" s="26">
        <v>2120801</v>
      </c>
      <c r="E49" s="26" t="s">
        <v>957</v>
      </c>
      <c r="F49" s="26" t="s">
        <v>958</v>
      </c>
      <c r="G49" s="100" t="s">
        <v>1003</v>
      </c>
      <c r="H49" s="101">
        <v>88897</v>
      </c>
      <c r="I49" s="27"/>
      <c r="XEG49" s="104"/>
      <c r="XEH49" s="104"/>
      <c r="XEI49" s="104"/>
      <c r="XEJ49" s="104"/>
      <c r="XEK49" s="104"/>
      <c r="XEL49" s="104"/>
      <c r="XEM49" s="104"/>
      <c r="XEN49" s="104"/>
      <c r="XEO49" s="104"/>
      <c r="XEP49" s="104"/>
      <c r="XEQ49" s="104"/>
      <c r="XER49" s="104"/>
      <c r="XES49" s="104"/>
      <c r="XET49" s="104"/>
      <c r="XEU49" s="104"/>
      <c r="XEV49" s="104"/>
      <c r="XEW49" s="104"/>
      <c r="XEX49" s="104"/>
      <c r="XEY49" s="104"/>
      <c r="XEZ49" s="104"/>
      <c r="XFA49" s="104"/>
      <c r="XFB49" s="104"/>
      <c r="XFC49" s="104"/>
      <c r="XFD49" s="104"/>
    </row>
    <row r="50" s="84" customFormat="1" ht="43" customHeight="1" spans="1:16384">
      <c r="A50" s="94">
        <f t="shared" si="4"/>
        <v>44</v>
      </c>
      <c r="B50" s="26" t="s">
        <v>237</v>
      </c>
      <c r="C50" s="26" t="s">
        <v>283</v>
      </c>
      <c r="D50" s="26">
        <v>2120801</v>
      </c>
      <c r="E50" s="26" t="s">
        <v>957</v>
      </c>
      <c r="F50" s="26" t="s">
        <v>958</v>
      </c>
      <c r="G50" s="100" t="s">
        <v>1004</v>
      </c>
      <c r="H50" s="101">
        <v>3629</v>
      </c>
      <c r="I50" s="27"/>
      <c r="XEG50" s="104"/>
      <c r="XEH50" s="104"/>
      <c r="XEI50" s="104"/>
      <c r="XEJ50" s="104"/>
      <c r="XEK50" s="104"/>
      <c r="XEL50" s="104"/>
      <c r="XEM50" s="104"/>
      <c r="XEN50" s="104"/>
      <c r="XEO50" s="104"/>
      <c r="XEP50" s="104"/>
      <c r="XEQ50" s="104"/>
      <c r="XER50" s="104"/>
      <c r="XES50" s="104"/>
      <c r="XET50" s="104"/>
      <c r="XEU50" s="104"/>
      <c r="XEV50" s="104"/>
      <c r="XEW50" s="104"/>
      <c r="XEX50" s="104"/>
      <c r="XEY50" s="104"/>
      <c r="XEZ50" s="104"/>
      <c r="XFA50" s="104"/>
      <c r="XFB50" s="104"/>
      <c r="XFC50" s="104"/>
      <c r="XFD50" s="104"/>
    </row>
    <row r="51" s="84" customFormat="1" ht="43" customHeight="1" spans="1:16384">
      <c r="A51" s="94">
        <f t="shared" si="4"/>
        <v>45</v>
      </c>
      <c r="B51" s="26" t="s">
        <v>237</v>
      </c>
      <c r="C51" s="26" t="s">
        <v>283</v>
      </c>
      <c r="D51" s="26">
        <v>2120801</v>
      </c>
      <c r="E51" s="26" t="s">
        <v>957</v>
      </c>
      <c r="F51" s="26" t="s">
        <v>958</v>
      </c>
      <c r="G51" s="100" t="s">
        <v>1005</v>
      </c>
      <c r="H51" s="101">
        <v>2500</v>
      </c>
      <c r="I51" s="27"/>
      <c r="XEG51" s="104"/>
      <c r="XEH51" s="104"/>
      <c r="XEI51" s="104"/>
      <c r="XEJ51" s="104"/>
      <c r="XEK51" s="104"/>
      <c r="XEL51" s="104"/>
      <c r="XEM51" s="104"/>
      <c r="XEN51" s="104"/>
      <c r="XEO51" s="104"/>
      <c r="XEP51" s="104"/>
      <c r="XEQ51" s="104"/>
      <c r="XER51" s="104"/>
      <c r="XES51" s="104"/>
      <c r="XET51" s="104"/>
      <c r="XEU51" s="104"/>
      <c r="XEV51" s="104"/>
      <c r="XEW51" s="104"/>
      <c r="XEX51" s="104"/>
      <c r="XEY51" s="104"/>
      <c r="XEZ51" s="104"/>
      <c r="XFA51" s="104"/>
      <c r="XFB51" s="104"/>
      <c r="XFC51" s="104"/>
      <c r="XFD51" s="104"/>
    </row>
    <row r="52" s="84" customFormat="1" ht="43" customHeight="1" spans="1:16384">
      <c r="A52" s="94">
        <f t="shared" si="4"/>
        <v>46</v>
      </c>
      <c r="B52" s="26" t="s">
        <v>237</v>
      </c>
      <c r="C52" s="26" t="s">
        <v>283</v>
      </c>
      <c r="D52" s="26">
        <v>2120801</v>
      </c>
      <c r="E52" s="26" t="s">
        <v>957</v>
      </c>
      <c r="F52" s="26" t="s">
        <v>958</v>
      </c>
      <c r="G52" s="100" t="s">
        <v>1006</v>
      </c>
      <c r="H52" s="101">
        <v>4250</v>
      </c>
      <c r="I52" s="27"/>
      <c r="XEG52" s="104"/>
      <c r="XEH52" s="104"/>
      <c r="XEI52" s="104"/>
      <c r="XEJ52" s="104"/>
      <c r="XEK52" s="104"/>
      <c r="XEL52" s="104"/>
      <c r="XEM52" s="104"/>
      <c r="XEN52" s="104"/>
      <c r="XEO52" s="104"/>
      <c r="XEP52" s="104"/>
      <c r="XEQ52" s="104"/>
      <c r="XER52" s="104"/>
      <c r="XES52" s="104"/>
      <c r="XET52" s="104"/>
      <c r="XEU52" s="104"/>
      <c r="XEV52" s="104"/>
      <c r="XEW52" s="104"/>
      <c r="XEX52" s="104"/>
      <c r="XEY52" s="104"/>
      <c r="XEZ52" s="104"/>
      <c r="XFA52" s="104"/>
      <c r="XFB52" s="104"/>
      <c r="XFC52" s="104"/>
      <c r="XFD52" s="104"/>
    </row>
    <row r="53" s="84" customFormat="1" ht="43" customHeight="1" spans="1:16384">
      <c r="A53" s="94">
        <f t="shared" si="4"/>
        <v>47</v>
      </c>
      <c r="B53" s="26" t="s">
        <v>237</v>
      </c>
      <c r="C53" s="26" t="s">
        <v>283</v>
      </c>
      <c r="D53" s="26">
        <v>2120801</v>
      </c>
      <c r="E53" s="26" t="s">
        <v>957</v>
      </c>
      <c r="F53" s="26" t="s">
        <v>958</v>
      </c>
      <c r="G53" s="100" t="s">
        <v>1007</v>
      </c>
      <c r="H53" s="101">
        <v>4260</v>
      </c>
      <c r="I53" s="27"/>
      <c r="XEG53" s="104"/>
      <c r="XEH53" s="104"/>
      <c r="XEI53" s="104"/>
      <c r="XEJ53" s="104"/>
      <c r="XEK53" s="104"/>
      <c r="XEL53" s="104"/>
      <c r="XEM53" s="104"/>
      <c r="XEN53" s="104"/>
      <c r="XEO53" s="104"/>
      <c r="XEP53" s="104"/>
      <c r="XEQ53" s="104"/>
      <c r="XER53" s="104"/>
      <c r="XES53" s="104"/>
      <c r="XET53" s="104"/>
      <c r="XEU53" s="104"/>
      <c r="XEV53" s="104"/>
      <c r="XEW53" s="104"/>
      <c r="XEX53" s="104"/>
      <c r="XEY53" s="104"/>
      <c r="XEZ53" s="104"/>
      <c r="XFA53" s="104"/>
      <c r="XFB53" s="104"/>
      <c r="XFC53" s="104"/>
      <c r="XFD53" s="104"/>
    </row>
    <row r="54" s="84" customFormat="1" ht="43" customHeight="1" spans="1:16384">
      <c r="A54" s="94">
        <f t="shared" si="4"/>
        <v>48</v>
      </c>
      <c r="B54" s="26" t="s">
        <v>237</v>
      </c>
      <c r="C54" s="26" t="s">
        <v>283</v>
      </c>
      <c r="D54" s="26">
        <v>2120801</v>
      </c>
      <c r="E54" s="26" t="s">
        <v>957</v>
      </c>
      <c r="F54" s="26" t="s">
        <v>958</v>
      </c>
      <c r="G54" s="100" t="s">
        <v>1008</v>
      </c>
      <c r="H54" s="101">
        <v>2579420</v>
      </c>
      <c r="I54" s="27"/>
      <c r="XEG54" s="104"/>
      <c r="XEH54" s="104"/>
      <c r="XEI54" s="104"/>
      <c r="XEJ54" s="104"/>
      <c r="XEK54" s="104"/>
      <c r="XEL54" s="104"/>
      <c r="XEM54" s="104"/>
      <c r="XEN54" s="104"/>
      <c r="XEO54" s="104"/>
      <c r="XEP54" s="104"/>
      <c r="XEQ54" s="104"/>
      <c r="XER54" s="104"/>
      <c r="XES54" s="104"/>
      <c r="XET54" s="104"/>
      <c r="XEU54" s="104"/>
      <c r="XEV54" s="104"/>
      <c r="XEW54" s="104"/>
      <c r="XEX54" s="104"/>
      <c r="XEY54" s="104"/>
      <c r="XEZ54" s="104"/>
      <c r="XFA54" s="104"/>
      <c r="XFB54" s="104"/>
      <c r="XFC54" s="104"/>
      <c r="XFD54" s="104"/>
    </row>
    <row r="55" s="84" customFormat="1" ht="43" customHeight="1" spans="1:16384">
      <c r="A55" s="94">
        <f t="shared" si="4"/>
        <v>49</v>
      </c>
      <c r="B55" s="26" t="s">
        <v>237</v>
      </c>
      <c r="C55" s="26" t="s">
        <v>283</v>
      </c>
      <c r="D55" s="26">
        <v>2120801</v>
      </c>
      <c r="E55" s="26" t="s">
        <v>957</v>
      </c>
      <c r="F55" s="26" t="s">
        <v>958</v>
      </c>
      <c r="G55" s="100" t="s">
        <v>1009</v>
      </c>
      <c r="H55" s="101">
        <v>3973710</v>
      </c>
      <c r="I55" s="27"/>
      <c r="XEG55" s="104"/>
      <c r="XEH55" s="104"/>
      <c r="XEI55" s="104"/>
      <c r="XEJ55" s="104"/>
      <c r="XEK55" s="104"/>
      <c r="XEL55" s="104"/>
      <c r="XEM55" s="104"/>
      <c r="XEN55" s="104"/>
      <c r="XEO55" s="104"/>
      <c r="XEP55" s="104"/>
      <c r="XEQ55" s="104"/>
      <c r="XER55" s="104"/>
      <c r="XES55" s="104"/>
      <c r="XET55" s="104"/>
      <c r="XEU55" s="104"/>
      <c r="XEV55" s="104"/>
      <c r="XEW55" s="104"/>
      <c r="XEX55" s="104"/>
      <c r="XEY55" s="104"/>
      <c r="XEZ55" s="104"/>
      <c r="XFA55" s="104"/>
      <c r="XFB55" s="104"/>
      <c r="XFC55" s="104"/>
      <c r="XFD55" s="104"/>
    </row>
    <row r="56" s="84" customFormat="1" ht="43" customHeight="1" spans="1:16384">
      <c r="A56" s="94">
        <f t="shared" si="4"/>
        <v>50</v>
      </c>
      <c r="B56" s="26" t="s">
        <v>237</v>
      </c>
      <c r="C56" s="26" t="s">
        <v>283</v>
      </c>
      <c r="D56" s="26">
        <v>2120801</v>
      </c>
      <c r="E56" s="26" t="s">
        <v>957</v>
      </c>
      <c r="F56" s="26" t="s">
        <v>958</v>
      </c>
      <c r="G56" s="100" t="s">
        <v>1010</v>
      </c>
      <c r="H56" s="101">
        <v>848295</v>
      </c>
      <c r="I56" s="27"/>
      <c r="XEG56" s="104"/>
      <c r="XEH56" s="104"/>
      <c r="XEI56" s="104"/>
      <c r="XEJ56" s="104"/>
      <c r="XEK56" s="104"/>
      <c r="XEL56" s="104"/>
      <c r="XEM56" s="104"/>
      <c r="XEN56" s="104"/>
      <c r="XEO56" s="104"/>
      <c r="XEP56" s="104"/>
      <c r="XEQ56" s="104"/>
      <c r="XER56" s="104"/>
      <c r="XES56" s="104"/>
      <c r="XET56" s="104"/>
      <c r="XEU56" s="104"/>
      <c r="XEV56" s="104"/>
      <c r="XEW56" s="104"/>
      <c r="XEX56" s="104"/>
      <c r="XEY56" s="104"/>
      <c r="XEZ56" s="104"/>
      <c r="XFA56" s="104"/>
      <c r="XFB56" s="104"/>
      <c r="XFC56" s="104"/>
      <c r="XFD56" s="104"/>
    </row>
    <row r="57" s="84" customFormat="1" ht="43" customHeight="1" spans="1:16384">
      <c r="A57" s="94">
        <f t="shared" si="4"/>
        <v>51</v>
      </c>
      <c r="B57" s="26" t="s">
        <v>237</v>
      </c>
      <c r="C57" s="26" t="s">
        <v>283</v>
      </c>
      <c r="D57" s="26">
        <v>2120801</v>
      </c>
      <c r="E57" s="26" t="s">
        <v>957</v>
      </c>
      <c r="F57" s="26" t="s">
        <v>958</v>
      </c>
      <c r="G57" s="100" t="s">
        <v>1011</v>
      </c>
      <c r="H57" s="101">
        <v>950823.4</v>
      </c>
      <c r="I57" s="27"/>
      <c r="XEG57" s="104"/>
      <c r="XEH57" s="104"/>
      <c r="XEI57" s="104"/>
      <c r="XEJ57" s="104"/>
      <c r="XEK57" s="104"/>
      <c r="XEL57" s="104"/>
      <c r="XEM57" s="104"/>
      <c r="XEN57" s="104"/>
      <c r="XEO57" s="104"/>
      <c r="XEP57" s="104"/>
      <c r="XEQ57" s="104"/>
      <c r="XER57" s="104"/>
      <c r="XES57" s="104"/>
      <c r="XET57" s="104"/>
      <c r="XEU57" s="104"/>
      <c r="XEV57" s="104"/>
      <c r="XEW57" s="104"/>
      <c r="XEX57" s="104"/>
      <c r="XEY57" s="104"/>
      <c r="XEZ57" s="104"/>
      <c r="XFA57" s="104"/>
      <c r="XFB57" s="104"/>
      <c r="XFC57" s="104"/>
      <c r="XFD57" s="104"/>
    </row>
    <row r="58" s="84" customFormat="1" ht="43" customHeight="1" spans="1:16384">
      <c r="A58" s="94">
        <f t="shared" ref="A58:A67" si="5">ROW()-6</f>
        <v>52</v>
      </c>
      <c r="B58" s="26" t="s">
        <v>237</v>
      </c>
      <c r="C58" s="26" t="s">
        <v>283</v>
      </c>
      <c r="D58" s="26">
        <v>2120801</v>
      </c>
      <c r="E58" s="26" t="s">
        <v>957</v>
      </c>
      <c r="F58" s="26" t="s">
        <v>958</v>
      </c>
      <c r="G58" s="100" t="s">
        <v>1012</v>
      </c>
      <c r="H58" s="101">
        <v>3955460.8</v>
      </c>
      <c r="I58" s="27"/>
      <c r="XEG58" s="104"/>
      <c r="XEH58" s="104"/>
      <c r="XEI58" s="104"/>
      <c r="XEJ58" s="104"/>
      <c r="XEK58" s="104"/>
      <c r="XEL58" s="104"/>
      <c r="XEM58" s="104"/>
      <c r="XEN58" s="104"/>
      <c r="XEO58" s="104"/>
      <c r="XEP58" s="104"/>
      <c r="XEQ58" s="104"/>
      <c r="XER58" s="104"/>
      <c r="XES58" s="104"/>
      <c r="XET58" s="104"/>
      <c r="XEU58" s="104"/>
      <c r="XEV58" s="104"/>
      <c r="XEW58" s="104"/>
      <c r="XEX58" s="104"/>
      <c r="XEY58" s="104"/>
      <c r="XEZ58" s="104"/>
      <c r="XFA58" s="104"/>
      <c r="XFB58" s="104"/>
      <c r="XFC58" s="104"/>
      <c r="XFD58" s="104"/>
    </row>
    <row r="59" s="84" customFormat="1" ht="43" customHeight="1" spans="1:16384">
      <c r="A59" s="94">
        <f t="shared" si="5"/>
        <v>53</v>
      </c>
      <c r="B59" s="26" t="s">
        <v>237</v>
      </c>
      <c r="C59" s="26" t="s">
        <v>283</v>
      </c>
      <c r="D59" s="26">
        <v>2120801</v>
      </c>
      <c r="E59" s="26" t="s">
        <v>957</v>
      </c>
      <c r="F59" s="26" t="s">
        <v>958</v>
      </c>
      <c r="G59" s="100" t="s">
        <v>1011</v>
      </c>
      <c r="H59" s="101">
        <v>3862358.8</v>
      </c>
      <c r="I59" s="27"/>
      <c r="XEG59" s="104"/>
      <c r="XEH59" s="104"/>
      <c r="XEI59" s="104"/>
      <c r="XEJ59" s="104"/>
      <c r="XEK59" s="104"/>
      <c r="XEL59" s="104"/>
      <c r="XEM59" s="104"/>
      <c r="XEN59" s="104"/>
      <c r="XEO59" s="104"/>
      <c r="XEP59" s="104"/>
      <c r="XEQ59" s="104"/>
      <c r="XER59" s="104"/>
      <c r="XES59" s="104"/>
      <c r="XET59" s="104"/>
      <c r="XEU59" s="104"/>
      <c r="XEV59" s="104"/>
      <c r="XEW59" s="104"/>
      <c r="XEX59" s="104"/>
      <c r="XEY59" s="104"/>
      <c r="XEZ59" s="104"/>
      <c r="XFA59" s="104"/>
      <c r="XFB59" s="104"/>
      <c r="XFC59" s="104"/>
      <c r="XFD59" s="104"/>
    </row>
    <row r="60" s="84" customFormat="1" ht="43" customHeight="1" spans="1:16384">
      <c r="A60" s="94">
        <f t="shared" si="5"/>
        <v>54</v>
      </c>
      <c r="B60" s="26" t="s">
        <v>237</v>
      </c>
      <c r="C60" s="26" t="s">
        <v>283</v>
      </c>
      <c r="D60" s="26">
        <v>2120801</v>
      </c>
      <c r="E60" s="26" t="s">
        <v>957</v>
      </c>
      <c r="F60" s="26" t="s">
        <v>958</v>
      </c>
      <c r="G60" s="100" t="s">
        <v>1011</v>
      </c>
      <c r="H60" s="101">
        <v>963911.4</v>
      </c>
      <c r="I60" s="27"/>
      <c r="XEG60" s="104"/>
      <c r="XEH60" s="104"/>
      <c r="XEI60" s="104"/>
      <c r="XEJ60" s="104"/>
      <c r="XEK60" s="104"/>
      <c r="XEL60" s="104"/>
      <c r="XEM60" s="104"/>
      <c r="XEN60" s="104"/>
      <c r="XEO60" s="104"/>
      <c r="XEP60" s="104"/>
      <c r="XEQ60" s="104"/>
      <c r="XER60" s="104"/>
      <c r="XES60" s="104"/>
      <c r="XET60" s="104"/>
      <c r="XEU60" s="104"/>
      <c r="XEV60" s="104"/>
      <c r="XEW60" s="104"/>
      <c r="XEX60" s="104"/>
      <c r="XEY60" s="104"/>
      <c r="XEZ60" s="104"/>
      <c r="XFA60" s="104"/>
      <c r="XFB60" s="104"/>
      <c r="XFC60" s="104"/>
      <c r="XFD60" s="104"/>
    </row>
    <row r="61" s="84" customFormat="1" ht="43" customHeight="1" spans="1:16384">
      <c r="A61" s="94">
        <f t="shared" si="5"/>
        <v>55</v>
      </c>
      <c r="B61" s="26" t="s">
        <v>237</v>
      </c>
      <c r="C61" s="26" t="s">
        <v>283</v>
      </c>
      <c r="D61" s="26">
        <v>2120801</v>
      </c>
      <c r="E61" s="26" t="s">
        <v>957</v>
      </c>
      <c r="F61" s="26" t="s">
        <v>958</v>
      </c>
      <c r="G61" s="100" t="s">
        <v>1013</v>
      </c>
      <c r="H61" s="101">
        <v>5450120</v>
      </c>
      <c r="I61" s="27"/>
      <c r="XEG61" s="104"/>
      <c r="XEH61" s="104"/>
      <c r="XEI61" s="104"/>
      <c r="XEJ61" s="104"/>
      <c r="XEK61" s="104"/>
      <c r="XEL61" s="104"/>
      <c r="XEM61" s="104"/>
      <c r="XEN61" s="104"/>
      <c r="XEO61" s="104"/>
      <c r="XEP61" s="104"/>
      <c r="XEQ61" s="104"/>
      <c r="XER61" s="104"/>
      <c r="XES61" s="104"/>
      <c r="XET61" s="104"/>
      <c r="XEU61" s="104"/>
      <c r="XEV61" s="104"/>
      <c r="XEW61" s="104"/>
      <c r="XEX61" s="104"/>
      <c r="XEY61" s="104"/>
      <c r="XEZ61" s="104"/>
      <c r="XFA61" s="104"/>
      <c r="XFB61" s="104"/>
      <c r="XFC61" s="104"/>
      <c r="XFD61" s="104"/>
    </row>
    <row r="62" s="84" customFormat="1" ht="43" customHeight="1" spans="1:16384">
      <c r="A62" s="94">
        <f t="shared" si="5"/>
        <v>56</v>
      </c>
      <c r="B62" s="26" t="s">
        <v>237</v>
      </c>
      <c r="C62" s="26" t="s">
        <v>283</v>
      </c>
      <c r="D62" s="26">
        <v>2120801</v>
      </c>
      <c r="E62" s="26" t="s">
        <v>957</v>
      </c>
      <c r="F62" s="26" t="s">
        <v>958</v>
      </c>
      <c r="G62" s="100" t="s">
        <v>1014</v>
      </c>
      <c r="H62" s="101">
        <v>1969920</v>
      </c>
      <c r="I62" s="27"/>
      <c r="XEG62" s="104"/>
      <c r="XEH62" s="104"/>
      <c r="XEI62" s="104"/>
      <c r="XEJ62" s="104"/>
      <c r="XEK62" s="104"/>
      <c r="XEL62" s="104"/>
      <c r="XEM62" s="104"/>
      <c r="XEN62" s="104"/>
      <c r="XEO62" s="104"/>
      <c r="XEP62" s="104"/>
      <c r="XEQ62" s="104"/>
      <c r="XER62" s="104"/>
      <c r="XES62" s="104"/>
      <c r="XET62" s="104"/>
      <c r="XEU62" s="104"/>
      <c r="XEV62" s="104"/>
      <c r="XEW62" s="104"/>
      <c r="XEX62" s="104"/>
      <c r="XEY62" s="104"/>
      <c r="XEZ62" s="104"/>
      <c r="XFA62" s="104"/>
      <c r="XFB62" s="104"/>
      <c r="XFC62" s="104"/>
      <c r="XFD62" s="104"/>
    </row>
    <row r="63" s="84" customFormat="1" ht="43" customHeight="1" spans="1:16384">
      <c r="A63" s="94">
        <f t="shared" si="5"/>
        <v>57</v>
      </c>
      <c r="B63" s="26" t="s">
        <v>237</v>
      </c>
      <c r="C63" s="26" t="s">
        <v>283</v>
      </c>
      <c r="D63" s="26">
        <v>2120801</v>
      </c>
      <c r="E63" s="26" t="s">
        <v>957</v>
      </c>
      <c r="F63" s="26" t="s">
        <v>958</v>
      </c>
      <c r="G63" s="100" t="s">
        <v>1015</v>
      </c>
      <c r="H63" s="101">
        <v>526514</v>
      </c>
      <c r="I63" s="27"/>
      <c r="XEG63" s="104"/>
      <c r="XEH63" s="104"/>
      <c r="XEI63" s="104"/>
      <c r="XEJ63" s="104"/>
      <c r="XEK63" s="104"/>
      <c r="XEL63" s="104"/>
      <c r="XEM63" s="104"/>
      <c r="XEN63" s="104"/>
      <c r="XEO63" s="104"/>
      <c r="XEP63" s="104"/>
      <c r="XEQ63" s="104"/>
      <c r="XER63" s="104"/>
      <c r="XES63" s="104"/>
      <c r="XET63" s="104"/>
      <c r="XEU63" s="104"/>
      <c r="XEV63" s="104"/>
      <c r="XEW63" s="104"/>
      <c r="XEX63" s="104"/>
      <c r="XEY63" s="104"/>
      <c r="XEZ63" s="104"/>
      <c r="XFA63" s="104"/>
      <c r="XFB63" s="104"/>
      <c r="XFC63" s="104"/>
      <c r="XFD63" s="104"/>
    </row>
    <row r="64" s="84" customFormat="1" ht="43" customHeight="1" spans="1:16384">
      <c r="A64" s="94">
        <f t="shared" si="5"/>
        <v>58</v>
      </c>
      <c r="B64" s="26" t="s">
        <v>237</v>
      </c>
      <c r="C64" s="26" t="s">
        <v>283</v>
      </c>
      <c r="D64" s="26">
        <v>2120801</v>
      </c>
      <c r="E64" s="26" t="s">
        <v>957</v>
      </c>
      <c r="F64" s="26" t="s">
        <v>958</v>
      </c>
      <c r="G64" s="100" t="s">
        <v>1016</v>
      </c>
      <c r="H64" s="101">
        <v>371544</v>
      </c>
      <c r="I64" s="27"/>
      <c r="XEG64" s="104"/>
      <c r="XEH64" s="104"/>
      <c r="XEI64" s="104"/>
      <c r="XEJ64" s="104"/>
      <c r="XEK64" s="104"/>
      <c r="XEL64" s="104"/>
      <c r="XEM64" s="104"/>
      <c r="XEN64" s="104"/>
      <c r="XEO64" s="104"/>
      <c r="XEP64" s="104"/>
      <c r="XEQ64" s="104"/>
      <c r="XER64" s="104"/>
      <c r="XES64" s="104"/>
      <c r="XET64" s="104"/>
      <c r="XEU64" s="104"/>
      <c r="XEV64" s="104"/>
      <c r="XEW64" s="104"/>
      <c r="XEX64" s="104"/>
      <c r="XEY64" s="104"/>
      <c r="XEZ64" s="104"/>
      <c r="XFA64" s="104"/>
      <c r="XFB64" s="104"/>
      <c r="XFC64" s="104"/>
      <c r="XFD64" s="104"/>
    </row>
    <row r="65" s="84" customFormat="1" ht="43" customHeight="1" spans="1:16384">
      <c r="A65" s="94">
        <f t="shared" si="5"/>
        <v>59</v>
      </c>
      <c r="B65" s="26" t="s">
        <v>237</v>
      </c>
      <c r="C65" s="26" t="s">
        <v>283</v>
      </c>
      <c r="D65" s="26">
        <v>2120801</v>
      </c>
      <c r="E65" s="26" t="s">
        <v>957</v>
      </c>
      <c r="F65" s="26" t="s">
        <v>958</v>
      </c>
      <c r="G65" s="100" t="s">
        <v>1017</v>
      </c>
      <c r="H65" s="101">
        <v>508150</v>
      </c>
      <c r="I65" s="27"/>
      <c r="XEG65" s="104"/>
      <c r="XEH65" s="104"/>
      <c r="XEI65" s="104"/>
      <c r="XEJ65" s="104"/>
      <c r="XEK65" s="104"/>
      <c r="XEL65" s="104"/>
      <c r="XEM65" s="104"/>
      <c r="XEN65" s="104"/>
      <c r="XEO65" s="104"/>
      <c r="XEP65" s="104"/>
      <c r="XEQ65" s="104"/>
      <c r="XER65" s="104"/>
      <c r="XES65" s="104"/>
      <c r="XET65" s="104"/>
      <c r="XEU65" s="104"/>
      <c r="XEV65" s="104"/>
      <c r="XEW65" s="104"/>
      <c r="XEX65" s="104"/>
      <c r="XEY65" s="104"/>
      <c r="XEZ65" s="104"/>
      <c r="XFA65" s="104"/>
      <c r="XFB65" s="104"/>
      <c r="XFC65" s="104"/>
      <c r="XFD65" s="104"/>
    </row>
    <row r="66" s="84" customFormat="1" ht="43" customHeight="1" spans="1:16384">
      <c r="A66" s="94">
        <f t="shared" si="5"/>
        <v>60</v>
      </c>
      <c r="B66" s="26" t="s">
        <v>237</v>
      </c>
      <c r="C66" s="26" t="s">
        <v>283</v>
      </c>
      <c r="D66" s="26">
        <v>2120801</v>
      </c>
      <c r="E66" s="26" t="s">
        <v>957</v>
      </c>
      <c r="F66" s="26" t="s">
        <v>958</v>
      </c>
      <c r="G66" s="100" t="s">
        <v>1018</v>
      </c>
      <c r="H66" s="101">
        <v>417300</v>
      </c>
      <c r="I66" s="27"/>
      <c r="XEG66" s="104"/>
      <c r="XEH66" s="104"/>
      <c r="XEI66" s="104"/>
      <c r="XEJ66" s="104"/>
      <c r="XEK66" s="104"/>
      <c r="XEL66" s="104"/>
      <c r="XEM66" s="104"/>
      <c r="XEN66" s="104"/>
      <c r="XEO66" s="104"/>
      <c r="XEP66" s="104"/>
      <c r="XEQ66" s="104"/>
      <c r="XER66" s="104"/>
      <c r="XES66" s="104"/>
      <c r="XET66" s="104"/>
      <c r="XEU66" s="104"/>
      <c r="XEV66" s="104"/>
      <c r="XEW66" s="104"/>
      <c r="XEX66" s="104"/>
      <c r="XEY66" s="104"/>
      <c r="XEZ66" s="104"/>
      <c r="XFA66" s="104"/>
      <c r="XFB66" s="104"/>
      <c r="XFC66" s="104"/>
      <c r="XFD66" s="104"/>
    </row>
    <row r="67" s="84" customFormat="1" ht="43" customHeight="1" spans="1:16384">
      <c r="A67" s="94">
        <f t="shared" si="5"/>
        <v>61</v>
      </c>
      <c r="B67" s="26" t="s">
        <v>237</v>
      </c>
      <c r="C67" s="26" t="s">
        <v>283</v>
      </c>
      <c r="D67" s="26">
        <v>2120801</v>
      </c>
      <c r="E67" s="26" t="s">
        <v>957</v>
      </c>
      <c r="F67" s="26" t="s">
        <v>958</v>
      </c>
      <c r="G67" s="100" t="s">
        <v>1019</v>
      </c>
      <c r="H67" s="101">
        <v>243911</v>
      </c>
      <c r="I67" s="27"/>
      <c r="XEG67" s="104"/>
      <c r="XEH67" s="104"/>
      <c r="XEI67" s="104"/>
      <c r="XEJ67" s="104"/>
      <c r="XEK67" s="104"/>
      <c r="XEL67" s="104"/>
      <c r="XEM67" s="104"/>
      <c r="XEN67" s="104"/>
      <c r="XEO67" s="104"/>
      <c r="XEP67" s="104"/>
      <c r="XEQ67" s="104"/>
      <c r="XER67" s="104"/>
      <c r="XES67" s="104"/>
      <c r="XET67" s="104"/>
      <c r="XEU67" s="104"/>
      <c r="XEV67" s="104"/>
      <c r="XEW67" s="104"/>
      <c r="XEX67" s="104"/>
      <c r="XEY67" s="104"/>
      <c r="XEZ67" s="104"/>
      <c r="XFA67" s="104"/>
      <c r="XFB67" s="104"/>
      <c r="XFC67" s="104"/>
      <c r="XFD67" s="104"/>
    </row>
    <row r="68" s="84" customFormat="1" ht="43" customHeight="1" spans="1:16384">
      <c r="A68" s="94">
        <f t="shared" ref="A68:A77" si="6">ROW()-6</f>
        <v>62</v>
      </c>
      <c r="B68" s="26" t="s">
        <v>237</v>
      </c>
      <c r="C68" s="26" t="s">
        <v>283</v>
      </c>
      <c r="D68" s="26">
        <v>2120801</v>
      </c>
      <c r="E68" s="26" t="s">
        <v>957</v>
      </c>
      <c r="F68" s="26" t="s">
        <v>958</v>
      </c>
      <c r="G68" s="100" t="s">
        <v>1020</v>
      </c>
      <c r="H68" s="101">
        <v>431179</v>
      </c>
      <c r="I68" s="27"/>
      <c r="XEG68" s="104"/>
      <c r="XEH68" s="104"/>
      <c r="XEI68" s="104"/>
      <c r="XEJ68" s="104"/>
      <c r="XEK68" s="104"/>
      <c r="XEL68" s="104"/>
      <c r="XEM68" s="104"/>
      <c r="XEN68" s="104"/>
      <c r="XEO68" s="104"/>
      <c r="XEP68" s="104"/>
      <c r="XEQ68" s="104"/>
      <c r="XER68" s="104"/>
      <c r="XES68" s="104"/>
      <c r="XET68" s="104"/>
      <c r="XEU68" s="104"/>
      <c r="XEV68" s="104"/>
      <c r="XEW68" s="104"/>
      <c r="XEX68" s="104"/>
      <c r="XEY68" s="104"/>
      <c r="XEZ68" s="104"/>
      <c r="XFA68" s="104"/>
      <c r="XFB68" s="104"/>
      <c r="XFC68" s="104"/>
      <c r="XFD68" s="104"/>
    </row>
    <row r="69" s="84" customFormat="1" ht="43" customHeight="1" spans="1:16384">
      <c r="A69" s="94">
        <f t="shared" si="6"/>
        <v>63</v>
      </c>
      <c r="B69" s="26" t="s">
        <v>237</v>
      </c>
      <c r="C69" s="26" t="s">
        <v>283</v>
      </c>
      <c r="D69" s="26">
        <v>2120801</v>
      </c>
      <c r="E69" s="26" t="s">
        <v>957</v>
      </c>
      <c r="F69" s="26" t="s">
        <v>958</v>
      </c>
      <c r="G69" s="100" t="s">
        <v>1021</v>
      </c>
      <c r="H69" s="101">
        <v>959665.5</v>
      </c>
      <c r="I69" s="27"/>
      <c r="XEG69" s="104"/>
      <c r="XEH69" s="104"/>
      <c r="XEI69" s="104"/>
      <c r="XEJ69" s="104"/>
      <c r="XEK69" s="104"/>
      <c r="XEL69" s="104"/>
      <c r="XEM69" s="104"/>
      <c r="XEN69" s="104"/>
      <c r="XEO69" s="104"/>
      <c r="XEP69" s="104"/>
      <c r="XEQ69" s="104"/>
      <c r="XER69" s="104"/>
      <c r="XES69" s="104"/>
      <c r="XET69" s="104"/>
      <c r="XEU69" s="104"/>
      <c r="XEV69" s="104"/>
      <c r="XEW69" s="104"/>
      <c r="XEX69" s="104"/>
      <c r="XEY69" s="104"/>
      <c r="XEZ69" s="104"/>
      <c r="XFA69" s="104"/>
      <c r="XFB69" s="104"/>
      <c r="XFC69" s="104"/>
      <c r="XFD69" s="104"/>
    </row>
    <row r="70" s="84" customFormat="1" ht="43" customHeight="1" spans="1:16384">
      <c r="A70" s="94">
        <f t="shared" si="6"/>
        <v>64</v>
      </c>
      <c r="B70" s="26" t="s">
        <v>237</v>
      </c>
      <c r="C70" s="26" t="s">
        <v>283</v>
      </c>
      <c r="D70" s="26">
        <v>2120801</v>
      </c>
      <c r="E70" s="26" t="s">
        <v>957</v>
      </c>
      <c r="F70" s="26" t="s">
        <v>958</v>
      </c>
      <c r="G70" s="100" t="s">
        <v>1022</v>
      </c>
      <c r="H70" s="101">
        <v>263530</v>
      </c>
      <c r="I70" s="27"/>
      <c r="XEG70" s="104"/>
      <c r="XEH70" s="104"/>
      <c r="XEI70" s="104"/>
      <c r="XEJ70" s="104"/>
      <c r="XEK70" s="104"/>
      <c r="XEL70" s="104"/>
      <c r="XEM70" s="104"/>
      <c r="XEN70" s="104"/>
      <c r="XEO70" s="104"/>
      <c r="XEP70" s="104"/>
      <c r="XEQ70" s="104"/>
      <c r="XER70" s="104"/>
      <c r="XES70" s="104"/>
      <c r="XET70" s="104"/>
      <c r="XEU70" s="104"/>
      <c r="XEV70" s="104"/>
      <c r="XEW70" s="104"/>
      <c r="XEX70" s="104"/>
      <c r="XEY70" s="104"/>
      <c r="XEZ70" s="104"/>
      <c r="XFA70" s="104"/>
      <c r="XFB70" s="104"/>
      <c r="XFC70" s="104"/>
      <c r="XFD70" s="104"/>
    </row>
    <row r="71" s="84" customFormat="1" ht="43" customHeight="1" spans="1:16384">
      <c r="A71" s="94">
        <f t="shared" si="6"/>
        <v>65</v>
      </c>
      <c r="B71" s="26" t="s">
        <v>237</v>
      </c>
      <c r="C71" s="26" t="s">
        <v>283</v>
      </c>
      <c r="D71" s="26">
        <v>2120801</v>
      </c>
      <c r="E71" s="26" t="s">
        <v>957</v>
      </c>
      <c r="F71" s="26" t="s">
        <v>958</v>
      </c>
      <c r="G71" s="100" t="s">
        <v>1023</v>
      </c>
      <c r="H71" s="101">
        <v>239346</v>
      </c>
      <c r="I71" s="27"/>
      <c r="XEG71" s="104"/>
      <c r="XEH71" s="104"/>
      <c r="XEI71" s="104"/>
      <c r="XEJ71" s="104"/>
      <c r="XEK71" s="104"/>
      <c r="XEL71" s="104"/>
      <c r="XEM71" s="104"/>
      <c r="XEN71" s="104"/>
      <c r="XEO71" s="104"/>
      <c r="XEP71" s="104"/>
      <c r="XEQ71" s="104"/>
      <c r="XER71" s="104"/>
      <c r="XES71" s="104"/>
      <c r="XET71" s="104"/>
      <c r="XEU71" s="104"/>
      <c r="XEV71" s="104"/>
      <c r="XEW71" s="104"/>
      <c r="XEX71" s="104"/>
      <c r="XEY71" s="104"/>
      <c r="XEZ71" s="104"/>
      <c r="XFA71" s="104"/>
      <c r="XFB71" s="104"/>
      <c r="XFC71" s="104"/>
      <c r="XFD71" s="104"/>
    </row>
    <row r="72" s="84" customFormat="1" ht="43" customHeight="1" spans="1:16384">
      <c r="A72" s="94">
        <f t="shared" si="6"/>
        <v>66</v>
      </c>
      <c r="B72" s="26" t="s">
        <v>237</v>
      </c>
      <c r="C72" s="26" t="s">
        <v>283</v>
      </c>
      <c r="D72" s="26">
        <v>2120801</v>
      </c>
      <c r="E72" s="26" t="s">
        <v>957</v>
      </c>
      <c r="F72" s="26" t="s">
        <v>958</v>
      </c>
      <c r="G72" s="100" t="s">
        <v>1024</v>
      </c>
      <c r="H72" s="101">
        <v>335403</v>
      </c>
      <c r="I72" s="27"/>
      <c r="XEG72" s="104"/>
      <c r="XEH72" s="104"/>
      <c r="XEI72" s="104"/>
      <c r="XEJ72" s="104"/>
      <c r="XEK72" s="104"/>
      <c r="XEL72" s="104"/>
      <c r="XEM72" s="104"/>
      <c r="XEN72" s="104"/>
      <c r="XEO72" s="104"/>
      <c r="XEP72" s="104"/>
      <c r="XEQ72" s="104"/>
      <c r="XER72" s="104"/>
      <c r="XES72" s="104"/>
      <c r="XET72" s="104"/>
      <c r="XEU72" s="104"/>
      <c r="XEV72" s="104"/>
      <c r="XEW72" s="104"/>
      <c r="XEX72" s="104"/>
      <c r="XEY72" s="104"/>
      <c r="XEZ72" s="104"/>
      <c r="XFA72" s="104"/>
      <c r="XFB72" s="104"/>
      <c r="XFC72" s="104"/>
      <c r="XFD72" s="104"/>
    </row>
    <row r="73" s="84" customFormat="1" ht="43" customHeight="1" spans="1:16384">
      <c r="A73" s="94">
        <f t="shared" si="6"/>
        <v>67</v>
      </c>
      <c r="B73" s="26" t="s">
        <v>237</v>
      </c>
      <c r="C73" s="26" t="s">
        <v>283</v>
      </c>
      <c r="D73" s="26">
        <v>2120801</v>
      </c>
      <c r="E73" s="26" t="s">
        <v>957</v>
      </c>
      <c r="F73" s="26" t="s">
        <v>958</v>
      </c>
      <c r="G73" s="100" t="s">
        <v>1025</v>
      </c>
      <c r="H73" s="101">
        <v>428985</v>
      </c>
      <c r="I73" s="27"/>
      <c r="XEG73" s="104"/>
      <c r="XEH73" s="104"/>
      <c r="XEI73" s="104"/>
      <c r="XEJ73" s="104"/>
      <c r="XEK73" s="104"/>
      <c r="XEL73" s="104"/>
      <c r="XEM73" s="104"/>
      <c r="XEN73" s="104"/>
      <c r="XEO73" s="104"/>
      <c r="XEP73" s="104"/>
      <c r="XEQ73" s="104"/>
      <c r="XER73" s="104"/>
      <c r="XES73" s="104"/>
      <c r="XET73" s="104"/>
      <c r="XEU73" s="104"/>
      <c r="XEV73" s="104"/>
      <c r="XEW73" s="104"/>
      <c r="XEX73" s="104"/>
      <c r="XEY73" s="104"/>
      <c r="XEZ73" s="104"/>
      <c r="XFA73" s="104"/>
      <c r="XFB73" s="104"/>
      <c r="XFC73" s="104"/>
      <c r="XFD73" s="104"/>
    </row>
    <row r="74" s="84" customFormat="1" ht="43" customHeight="1" spans="1:16384">
      <c r="A74" s="94">
        <f t="shared" si="6"/>
        <v>68</v>
      </c>
      <c r="B74" s="26" t="s">
        <v>237</v>
      </c>
      <c r="C74" s="26" t="s">
        <v>283</v>
      </c>
      <c r="D74" s="26">
        <v>2120801</v>
      </c>
      <c r="E74" s="26" t="s">
        <v>957</v>
      </c>
      <c r="F74" s="26" t="s">
        <v>958</v>
      </c>
      <c r="G74" s="100" t="s">
        <v>1026</v>
      </c>
      <c r="H74" s="101">
        <v>900960</v>
      </c>
      <c r="I74" s="27"/>
      <c r="XEG74" s="104"/>
      <c r="XEH74" s="104"/>
      <c r="XEI74" s="104"/>
      <c r="XEJ74" s="104"/>
      <c r="XEK74" s="104"/>
      <c r="XEL74" s="104"/>
      <c r="XEM74" s="104"/>
      <c r="XEN74" s="104"/>
      <c r="XEO74" s="104"/>
      <c r="XEP74" s="104"/>
      <c r="XEQ74" s="104"/>
      <c r="XER74" s="104"/>
      <c r="XES74" s="104"/>
      <c r="XET74" s="104"/>
      <c r="XEU74" s="104"/>
      <c r="XEV74" s="104"/>
      <c r="XEW74" s="104"/>
      <c r="XEX74" s="104"/>
      <c r="XEY74" s="104"/>
      <c r="XEZ74" s="104"/>
      <c r="XFA74" s="104"/>
      <c r="XFB74" s="104"/>
      <c r="XFC74" s="104"/>
      <c r="XFD74" s="104"/>
    </row>
    <row r="75" s="84" customFormat="1" ht="43" customHeight="1" spans="1:16384">
      <c r="A75" s="94">
        <f t="shared" si="6"/>
        <v>69</v>
      </c>
      <c r="B75" s="26" t="s">
        <v>237</v>
      </c>
      <c r="C75" s="26" t="s">
        <v>283</v>
      </c>
      <c r="D75" s="26">
        <v>2120801</v>
      </c>
      <c r="E75" s="26" t="s">
        <v>957</v>
      </c>
      <c r="F75" s="26" t="s">
        <v>958</v>
      </c>
      <c r="G75" s="100" t="s">
        <v>1027</v>
      </c>
      <c r="H75" s="101">
        <v>2402640</v>
      </c>
      <c r="I75" s="27"/>
      <c r="XEG75" s="104"/>
      <c r="XEH75" s="104"/>
      <c r="XEI75" s="104"/>
      <c r="XEJ75" s="104"/>
      <c r="XEK75" s="104"/>
      <c r="XEL75" s="104"/>
      <c r="XEM75" s="104"/>
      <c r="XEN75" s="104"/>
      <c r="XEO75" s="104"/>
      <c r="XEP75" s="104"/>
      <c r="XEQ75" s="104"/>
      <c r="XER75" s="104"/>
      <c r="XES75" s="104"/>
      <c r="XET75" s="104"/>
      <c r="XEU75" s="104"/>
      <c r="XEV75" s="104"/>
      <c r="XEW75" s="104"/>
      <c r="XEX75" s="104"/>
      <c r="XEY75" s="104"/>
      <c r="XEZ75" s="104"/>
      <c r="XFA75" s="104"/>
      <c r="XFB75" s="104"/>
      <c r="XFC75" s="104"/>
      <c r="XFD75" s="104"/>
    </row>
    <row r="76" s="84" customFormat="1" ht="43" customHeight="1" spans="1:16384">
      <c r="A76" s="94">
        <f t="shared" si="6"/>
        <v>70</v>
      </c>
      <c r="B76" s="26" t="s">
        <v>237</v>
      </c>
      <c r="C76" s="26" t="s">
        <v>283</v>
      </c>
      <c r="D76" s="26">
        <v>2120801</v>
      </c>
      <c r="E76" s="26" t="s">
        <v>957</v>
      </c>
      <c r="F76" s="26" t="s">
        <v>958</v>
      </c>
      <c r="G76" s="100" t="s">
        <v>1028</v>
      </c>
      <c r="H76" s="101">
        <v>68430</v>
      </c>
      <c r="I76" s="27"/>
      <c r="XEG76" s="104"/>
      <c r="XEH76" s="104"/>
      <c r="XEI76" s="104"/>
      <c r="XEJ76" s="104"/>
      <c r="XEK76" s="104"/>
      <c r="XEL76" s="104"/>
      <c r="XEM76" s="104"/>
      <c r="XEN76" s="104"/>
      <c r="XEO76" s="104"/>
      <c r="XEP76" s="104"/>
      <c r="XEQ76" s="104"/>
      <c r="XER76" s="104"/>
      <c r="XES76" s="104"/>
      <c r="XET76" s="104"/>
      <c r="XEU76" s="104"/>
      <c r="XEV76" s="104"/>
      <c r="XEW76" s="104"/>
      <c r="XEX76" s="104"/>
      <c r="XEY76" s="104"/>
      <c r="XEZ76" s="104"/>
      <c r="XFA76" s="104"/>
      <c r="XFB76" s="104"/>
      <c r="XFC76" s="104"/>
      <c r="XFD76" s="104"/>
    </row>
    <row r="77" s="84" customFormat="1" ht="43" customHeight="1" spans="1:16384">
      <c r="A77" s="94">
        <f t="shared" si="6"/>
        <v>71</v>
      </c>
      <c r="B77" s="26" t="s">
        <v>237</v>
      </c>
      <c r="C77" s="26" t="s">
        <v>283</v>
      </c>
      <c r="D77" s="26">
        <v>2120801</v>
      </c>
      <c r="E77" s="26" t="s">
        <v>957</v>
      </c>
      <c r="F77" s="26" t="s">
        <v>958</v>
      </c>
      <c r="G77" s="100" t="s">
        <v>1029</v>
      </c>
      <c r="H77" s="101">
        <v>133625</v>
      </c>
      <c r="I77" s="27"/>
      <c r="XEG77" s="104"/>
      <c r="XEH77" s="104"/>
      <c r="XEI77" s="104"/>
      <c r="XEJ77" s="104"/>
      <c r="XEK77" s="104"/>
      <c r="XEL77" s="104"/>
      <c r="XEM77" s="104"/>
      <c r="XEN77" s="104"/>
      <c r="XEO77" s="104"/>
      <c r="XEP77" s="104"/>
      <c r="XEQ77" s="104"/>
      <c r="XER77" s="104"/>
      <c r="XES77" s="104"/>
      <c r="XET77" s="104"/>
      <c r="XEU77" s="104"/>
      <c r="XEV77" s="104"/>
      <c r="XEW77" s="104"/>
      <c r="XEX77" s="104"/>
      <c r="XEY77" s="104"/>
      <c r="XEZ77" s="104"/>
      <c r="XFA77" s="104"/>
      <c r="XFB77" s="104"/>
      <c r="XFC77" s="104"/>
      <c r="XFD77" s="104"/>
    </row>
    <row r="78" s="84" customFormat="1" ht="43" customHeight="1" spans="1:16384">
      <c r="A78" s="94">
        <f t="shared" ref="A78:A87" si="7">ROW()-6</f>
        <v>72</v>
      </c>
      <c r="B78" s="26" t="s">
        <v>237</v>
      </c>
      <c r="C78" s="26" t="s">
        <v>283</v>
      </c>
      <c r="D78" s="26">
        <v>2120801</v>
      </c>
      <c r="E78" s="26" t="s">
        <v>957</v>
      </c>
      <c r="F78" s="26" t="s">
        <v>958</v>
      </c>
      <c r="G78" s="100" t="s">
        <v>1030</v>
      </c>
      <c r="H78" s="101">
        <v>1451816.1</v>
      </c>
      <c r="I78" s="27"/>
      <c r="XEG78" s="104"/>
      <c r="XEH78" s="104"/>
      <c r="XEI78" s="104"/>
      <c r="XEJ78" s="104"/>
      <c r="XEK78" s="104"/>
      <c r="XEL78" s="104"/>
      <c r="XEM78" s="104"/>
      <c r="XEN78" s="104"/>
      <c r="XEO78" s="104"/>
      <c r="XEP78" s="104"/>
      <c r="XEQ78" s="104"/>
      <c r="XER78" s="104"/>
      <c r="XES78" s="104"/>
      <c r="XET78" s="104"/>
      <c r="XEU78" s="104"/>
      <c r="XEV78" s="104"/>
      <c r="XEW78" s="104"/>
      <c r="XEX78" s="104"/>
      <c r="XEY78" s="104"/>
      <c r="XEZ78" s="104"/>
      <c r="XFA78" s="104"/>
      <c r="XFB78" s="104"/>
      <c r="XFC78" s="104"/>
      <c r="XFD78" s="104"/>
    </row>
    <row r="79" s="84" customFormat="1" ht="43" customHeight="1" spans="1:16384">
      <c r="A79" s="94">
        <f t="shared" si="7"/>
        <v>73</v>
      </c>
      <c r="B79" s="26" t="s">
        <v>237</v>
      </c>
      <c r="C79" s="26" t="s">
        <v>283</v>
      </c>
      <c r="D79" s="26">
        <v>2120801</v>
      </c>
      <c r="E79" s="26" t="s">
        <v>957</v>
      </c>
      <c r="F79" s="26" t="s">
        <v>958</v>
      </c>
      <c r="G79" s="100" t="s">
        <v>1031</v>
      </c>
      <c r="H79" s="101">
        <v>152255</v>
      </c>
      <c r="I79" s="27"/>
      <c r="XEG79" s="104"/>
      <c r="XEH79" s="104"/>
      <c r="XEI79" s="104"/>
      <c r="XEJ79" s="104"/>
      <c r="XEK79" s="104"/>
      <c r="XEL79" s="104"/>
      <c r="XEM79" s="104"/>
      <c r="XEN79" s="104"/>
      <c r="XEO79" s="104"/>
      <c r="XEP79" s="104"/>
      <c r="XEQ79" s="104"/>
      <c r="XER79" s="104"/>
      <c r="XES79" s="104"/>
      <c r="XET79" s="104"/>
      <c r="XEU79" s="104"/>
      <c r="XEV79" s="104"/>
      <c r="XEW79" s="104"/>
      <c r="XEX79" s="104"/>
      <c r="XEY79" s="104"/>
      <c r="XEZ79" s="104"/>
      <c r="XFA79" s="104"/>
      <c r="XFB79" s="104"/>
      <c r="XFC79" s="104"/>
      <c r="XFD79" s="104"/>
    </row>
    <row r="80" s="84" customFormat="1" ht="43" customHeight="1" spans="1:16384">
      <c r="A80" s="94">
        <f t="shared" si="7"/>
        <v>74</v>
      </c>
      <c r="B80" s="26" t="s">
        <v>237</v>
      </c>
      <c r="C80" s="26" t="s">
        <v>283</v>
      </c>
      <c r="D80" s="26">
        <v>2120801</v>
      </c>
      <c r="E80" s="26" t="s">
        <v>957</v>
      </c>
      <c r="F80" s="26" t="s">
        <v>958</v>
      </c>
      <c r="G80" s="100" t="s">
        <v>1032</v>
      </c>
      <c r="H80" s="101">
        <v>2120062</v>
      </c>
      <c r="I80" s="27"/>
      <c r="XEG80" s="104"/>
      <c r="XEH80" s="104"/>
      <c r="XEI80" s="104"/>
      <c r="XEJ80" s="104"/>
      <c r="XEK80" s="104"/>
      <c r="XEL80" s="104"/>
      <c r="XEM80" s="104"/>
      <c r="XEN80" s="104"/>
      <c r="XEO80" s="104"/>
      <c r="XEP80" s="104"/>
      <c r="XEQ80" s="104"/>
      <c r="XER80" s="104"/>
      <c r="XES80" s="104"/>
      <c r="XET80" s="104"/>
      <c r="XEU80" s="104"/>
      <c r="XEV80" s="104"/>
      <c r="XEW80" s="104"/>
      <c r="XEX80" s="104"/>
      <c r="XEY80" s="104"/>
      <c r="XEZ80" s="104"/>
      <c r="XFA80" s="104"/>
      <c r="XFB80" s="104"/>
      <c r="XFC80" s="104"/>
      <c r="XFD80" s="104"/>
    </row>
    <row r="81" s="84" customFormat="1" ht="43" customHeight="1" spans="1:16384">
      <c r="A81" s="94">
        <f t="shared" si="7"/>
        <v>75</v>
      </c>
      <c r="B81" s="26" t="s">
        <v>237</v>
      </c>
      <c r="C81" s="26" t="s">
        <v>283</v>
      </c>
      <c r="D81" s="26">
        <v>2120801</v>
      </c>
      <c r="E81" s="26" t="s">
        <v>957</v>
      </c>
      <c r="F81" s="26" t="s">
        <v>958</v>
      </c>
      <c r="G81" s="100" t="s">
        <v>1033</v>
      </c>
      <c r="H81" s="101">
        <v>689859</v>
      </c>
      <c r="I81" s="27"/>
      <c r="XEG81" s="104"/>
      <c r="XEH81" s="104"/>
      <c r="XEI81" s="104"/>
      <c r="XEJ81" s="104"/>
      <c r="XEK81" s="104"/>
      <c r="XEL81" s="104"/>
      <c r="XEM81" s="104"/>
      <c r="XEN81" s="104"/>
      <c r="XEO81" s="104"/>
      <c r="XEP81" s="104"/>
      <c r="XEQ81" s="104"/>
      <c r="XER81" s="104"/>
      <c r="XES81" s="104"/>
      <c r="XET81" s="104"/>
      <c r="XEU81" s="104"/>
      <c r="XEV81" s="104"/>
      <c r="XEW81" s="104"/>
      <c r="XEX81" s="104"/>
      <c r="XEY81" s="104"/>
      <c r="XEZ81" s="104"/>
      <c r="XFA81" s="104"/>
      <c r="XFB81" s="104"/>
      <c r="XFC81" s="104"/>
      <c r="XFD81" s="104"/>
    </row>
    <row r="82" s="84" customFormat="1" ht="43" customHeight="1" spans="1:16384">
      <c r="A82" s="94">
        <f t="shared" si="7"/>
        <v>76</v>
      </c>
      <c r="B82" s="26" t="s">
        <v>237</v>
      </c>
      <c r="C82" s="26" t="s">
        <v>283</v>
      </c>
      <c r="D82" s="26">
        <v>2120801</v>
      </c>
      <c r="E82" s="26" t="s">
        <v>957</v>
      </c>
      <c r="F82" s="26" t="s">
        <v>958</v>
      </c>
      <c r="G82" s="100" t="s">
        <v>1034</v>
      </c>
      <c r="H82" s="101">
        <v>2940570</v>
      </c>
      <c r="I82" s="27"/>
      <c r="XEG82" s="104"/>
      <c r="XEH82" s="104"/>
      <c r="XEI82" s="104"/>
      <c r="XEJ82" s="104"/>
      <c r="XEK82" s="104"/>
      <c r="XEL82" s="104"/>
      <c r="XEM82" s="104"/>
      <c r="XEN82" s="104"/>
      <c r="XEO82" s="104"/>
      <c r="XEP82" s="104"/>
      <c r="XEQ82" s="104"/>
      <c r="XER82" s="104"/>
      <c r="XES82" s="104"/>
      <c r="XET82" s="104"/>
      <c r="XEU82" s="104"/>
      <c r="XEV82" s="104"/>
      <c r="XEW82" s="104"/>
      <c r="XEX82" s="104"/>
      <c r="XEY82" s="104"/>
      <c r="XEZ82" s="104"/>
      <c r="XFA82" s="104"/>
      <c r="XFB82" s="104"/>
      <c r="XFC82" s="104"/>
      <c r="XFD82" s="104"/>
    </row>
    <row r="83" s="84" customFormat="1" ht="43" customHeight="1" spans="1:16384">
      <c r="A83" s="94">
        <f t="shared" si="7"/>
        <v>77</v>
      </c>
      <c r="B83" s="26" t="s">
        <v>237</v>
      </c>
      <c r="C83" s="26" t="s">
        <v>283</v>
      </c>
      <c r="D83" s="26">
        <v>2120801</v>
      </c>
      <c r="E83" s="26" t="s">
        <v>957</v>
      </c>
      <c r="F83" s="26" t="s">
        <v>958</v>
      </c>
      <c r="G83" s="100" t="s">
        <v>1035</v>
      </c>
      <c r="H83" s="101">
        <v>877720.25</v>
      </c>
      <c r="I83" s="27"/>
      <c r="XEG83" s="104"/>
      <c r="XEH83" s="104"/>
      <c r="XEI83" s="104"/>
      <c r="XEJ83" s="104"/>
      <c r="XEK83" s="104"/>
      <c r="XEL83" s="104"/>
      <c r="XEM83" s="104"/>
      <c r="XEN83" s="104"/>
      <c r="XEO83" s="104"/>
      <c r="XEP83" s="104"/>
      <c r="XEQ83" s="104"/>
      <c r="XER83" s="104"/>
      <c r="XES83" s="104"/>
      <c r="XET83" s="104"/>
      <c r="XEU83" s="104"/>
      <c r="XEV83" s="104"/>
      <c r="XEW83" s="104"/>
      <c r="XEX83" s="104"/>
      <c r="XEY83" s="104"/>
      <c r="XEZ83" s="104"/>
      <c r="XFA83" s="104"/>
      <c r="XFB83" s="104"/>
      <c r="XFC83" s="104"/>
      <c r="XFD83" s="104"/>
    </row>
    <row r="84" s="84" customFormat="1" ht="43" customHeight="1" spans="1:16384">
      <c r="A84" s="94">
        <f t="shared" si="7"/>
        <v>78</v>
      </c>
      <c r="B84" s="26" t="s">
        <v>237</v>
      </c>
      <c r="C84" s="26" t="s">
        <v>283</v>
      </c>
      <c r="D84" s="26">
        <v>2120801</v>
      </c>
      <c r="E84" s="26" t="s">
        <v>957</v>
      </c>
      <c r="F84" s="26" t="s">
        <v>958</v>
      </c>
      <c r="G84" s="100" t="s">
        <v>1036</v>
      </c>
      <c r="H84" s="101">
        <v>980657.1</v>
      </c>
      <c r="I84" s="27"/>
      <c r="XEG84" s="104"/>
      <c r="XEH84" s="104"/>
      <c r="XEI84" s="104"/>
      <c r="XEJ84" s="104"/>
      <c r="XEK84" s="104"/>
      <c r="XEL84" s="104"/>
      <c r="XEM84" s="104"/>
      <c r="XEN84" s="104"/>
      <c r="XEO84" s="104"/>
      <c r="XEP84" s="104"/>
      <c r="XEQ84" s="104"/>
      <c r="XER84" s="104"/>
      <c r="XES84" s="104"/>
      <c r="XET84" s="104"/>
      <c r="XEU84" s="104"/>
      <c r="XEV84" s="104"/>
      <c r="XEW84" s="104"/>
      <c r="XEX84" s="104"/>
      <c r="XEY84" s="104"/>
      <c r="XEZ84" s="104"/>
      <c r="XFA84" s="104"/>
      <c r="XFB84" s="104"/>
      <c r="XFC84" s="104"/>
      <c r="XFD84" s="104"/>
    </row>
    <row r="85" ht="43" customHeight="1" spans="1:9">
      <c r="A85" s="94">
        <f t="shared" si="7"/>
        <v>79</v>
      </c>
      <c r="B85" s="26" t="s">
        <v>183</v>
      </c>
      <c r="C85" s="26" t="s">
        <v>184</v>
      </c>
      <c r="D85" s="105">
        <v>2120801</v>
      </c>
      <c r="E85" s="26" t="s">
        <v>957</v>
      </c>
      <c r="F85" s="26" t="s">
        <v>958</v>
      </c>
      <c r="G85" s="100" t="s">
        <v>1037</v>
      </c>
      <c r="H85" s="101">
        <v>52455</v>
      </c>
      <c r="I85" s="27"/>
    </row>
    <row r="86" ht="43" customHeight="1" spans="1:9">
      <c r="A86" s="94">
        <f t="shared" si="7"/>
        <v>80</v>
      </c>
      <c r="B86" s="26" t="s">
        <v>183</v>
      </c>
      <c r="C86" s="26" t="s">
        <v>184</v>
      </c>
      <c r="D86" s="105">
        <v>2120801</v>
      </c>
      <c r="E86" s="26" t="s">
        <v>957</v>
      </c>
      <c r="F86" s="26" t="s">
        <v>958</v>
      </c>
      <c r="G86" s="100" t="s">
        <v>1038</v>
      </c>
      <c r="H86" s="101">
        <v>59550</v>
      </c>
      <c r="I86" s="27"/>
    </row>
    <row r="87" ht="43" customHeight="1" spans="1:9">
      <c r="A87" s="94">
        <f t="shared" si="7"/>
        <v>81</v>
      </c>
      <c r="B87" s="26" t="s">
        <v>603</v>
      </c>
      <c r="C87" s="26" t="s">
        <v>283</v>
      </c>
      <c r="D87" s="105">
        <v>2120801</v>
      </c>
      <c r="E87" s="26" t="s">
        <v>957</v>
      </c>
      <c r="F87" s="26" t="s">
        <v>958</v>
      </c>
      <c r="G87" s="100" t="s">
        <v>1039</v>
      </c>
      <c r="H87" s="101">
        <v>2672317</v>
      </c>
      <c r="I87" s="103"/>
    </row>
    <row r="88" ht="43" customHeight="1" spans="1:9">
      <c r="A88" s="94">
        <f t="shared" ref="A88:A97" si="8">ROW()-6</f>
        <v>82</v>
      </c>
      <c r="B88" s="26" t="s">
        <v>603</v>
      </c>
      <c r="C88" s="26" t="s">
        <v>283</v>
      </c>
      <c r="D88" s="105">
        <v>2120801</v>
      </c>
      <c r="E88" s="26" t="s">
        <v>957</v>
      </c>
      <c r="F88" s="26" t="s">
        <v>958</v>
      </c>
      <c r="G88" s="100" t="s">
        <v>1040</v>
      </c>
      <c r="H88" s="101">
        <v>7988397</v>
      </c>
      <c r="I88" s="103"/>
    </row>
    <row r="89" ht="43" customHeight="1" spans="1:9">
      <c r="A89" s="94">
        <f t="shared" si="8"/>
        <v>83</v>
      </c>
      <c r="B89" s="26" t="s">
        <v>603</v>
      </c>
      <c r="C89" s="26" t="s">
        <v>283</v>
      </c>
      <c r="D89" s="105">
        <v>2120801</v>
      </c>
      <c r="E89" s="26" t="s">
        <v>957</v>
      </c>
      <c r="F89" s="26" t="s">
        <v>958</v>
      </c>
      <c r="G89" s="100" t="s">
        <v>1040</v>
      </c>
      <c r="H89" s="101">
        <v>1333567</v>
      </c>
      <c r="I89" s="103"/>
    </row>
    <row r="90" ht="43" customHeight="1" spans="1:9">
      <c r="A90" s="94">
        <f t="shared" si="8"/>
        <v>84</v>
      </c>
      <c r="B90" s="26" t="s">
        <v>603</v>
      </c>
      <c r="C90" s="26" t="s">
        <v>283</v>
      </c>
      <c r="D90" s="105">
        <v>2120801</v>
      </c>
      <c r="E90" s="26" t="s">
        <v>957</v>
      </c>
      <c r="F90" s="26" t="s">
        <v>958</v>
      </c>
      <c r="G90" s="100" t="s">
        <v>1041</v>
      </c>
      <c r="H90" s="101">
        <v>1338750</v>
      </c>
      <c r="I90" s="103"/>
    </row>
    <row r="91" s="84" customFormat="1" ht="43" customHeight="1" spans="1:16384">
      <c r="A91" s="94">
        <f t="shared" si="8"/>
        <v>85</v>
      </c>
      <c r="B91" s="26" t="s">
        <v>237</v>
      </c>
      <c r="C91" s="26" t="s">
        <v>283</v>
      </c>
      <c r="D91" s="26">
        <v>2120801</v>
      </c>
      <c r="E91" s="26" t="s">
        <v>957</v>
      </c>
      <c r="F91" s="26" t="s">
        <v>958</v>
      </c>
      <c r="G91" s="100" t="s">
        <v>1042</v>
      </c>
      <c r="H91" s="101">
        <v>2000120</v>
      </c>
      <c r="I91" s="27"/>
      <c r="XEG91" s="104"/>
      <c r="XEH91" s="104"/>
      <c r="XEI91" s="104"/>
      <c r="XEJ91" s="104"/>
      <c r="XEK91" s="104"/>
      <c r="XEL91" s="104"/>
      <c r="XEM91" s="104"/>
      <c r="XEN91" s="104"/>
      <c r="XEO91" s="104"/>
      <c r="XEP91" s="104"/>
      <c r="XEQ91" s="104"/>
      <c r="XER91" s="104"/>
      <c r="XES91" s="104"/>
      <c r="XET91" s="104"/>
      <c r="XEU91" s="104"/>
      <c r="XEV91" s="104"/>
      <c r="XEW91" s="104"/>
      <c r="XEX91" s="104"/>
      <c r="XEY91" s="104"/>
      <c r="XEZ91" s="104"/>
      <c r="XFA91" s="104"/>
      <c r="XFB91" s="104"/>
      <c r="XFC91" s="104"/>
      <c r="XFD91" s="104"/>
    </row>
    <row r="92" s="84" customFormat="1" ht="43" customHeight="1" spans="1:16384">
      <c r="A92" s="94">
        <f t="shared" si="8"/>
        <v>86</v>
      </c>
      <c r="B92" s="26" t="s">
        <v>237</v>
      </c>
      <c r="C92" s="26" t="s">
        <v>283</v>
      </c>
      <c r="D92" s="26">
        <v>2120801</v>
      </c>
      <c r="E92" s="26" t="s">
        <v>957</v>
      </c>
      <c r="F92" s="26" t="s">
        <v>958</v>
      </c>
      <c r="G92" s="100" t="s">
        <v>1043</v>
      </c>
      <c r="H92" s="101">
        <v>1617345</v>
      </c>
      <c r="I92" s="27"/>
      <c r="XEG92" s="104"/>
      <c r="XEH92" s="104"/>
      <c r="XEI92" s="104"/>
      <c r="XEJ92" s="104"/>
      <c r="XEK92" s="104"/>
      <c r="XEL92" s="104"/>
      <c r="XEM92" s="104"/>
      <c r="XEN92" s="104"/>
      <c r="XEO92" s="104"/>
      <c r="XEP92" s="104"/>
      <c r="XEQ92" s="104"/>
      <c r="XER92" s="104"/>
      <c r="XES92" s="104"/>
      <c r="XET92" s="104"/>
      <c r="XEU92" s="104"/>
      <c r="XEV92" s="104"/>
      <c r="XEW92" s="104"/>
      <c r="XEX92" s="104"/>
      <c r="XEY92" s="104"/>
      <c r="XEZ92" s="104"/>
      <c r="XFA92" s="104"/>
      <c r="XFB92" s="104"/>
      <c r="XFC92" s="104"/>
      <c r="XFD92" s="104"/>
    </row>
    <row r="93" s="84" customFormat="1" ht="43" customHeight="1" spans="1:16384">
      <c r="A93" s="94">
        <f t="shared" si="8"/>
        <v>87</v>
      </c>
      <c r="B93" s="26" t="s">
        <v>237</v>
      </c>
      <c r="C93" s="26" t="s">
        <v>283</v>
      </c>
      <c r="D93" s="26">
        <v>2120801</v>
      </c>
      <c r="E93" s="26" t="s">
        <v>957</v>
      </c>
      <c r="F93" s="26" t="s">
        <v>958</v>
      </c>
      <c r="G93" s="100" t="s">
        <v>1044</v>
      </c>
      <c r="H93" s="101">
        <v>329985</v>
      </c>
      <c r="I93" s="27"/>
      <c r="XEG93" s="104"/>
      <c r="XEH93" s="104"/>
      <c r="XEI93" s="104"/>
      <c r="XEJ93" s="104"/>
      <c r="XEK93" s="104"/>
      <c r="XEL93" s="104"/>
      <c r="XEM93" s="104"/>
      <c r="XEN93" s="104"/>
      <c r="XEO93" s="104"/>
      <c r="XEP93" s="104"/>
      <c r="XEQ93" s="104"/>
      <c r="XER93" s="104"/>
      <c r="XES93" s="104"/>
      <c r="XET93" s="104"/>
      <c r="XEU93" s="104"/>
      <c r="XEV93" s="104"/>
      <c r="XEW93" s="104"/>
      <c r="XEX93" s="104"/>
      <c r="XEY93" s="104"/>
      <c r="XEZ93" s="104"/>
      <c r="XFA93" s="104"/>
      <c r="XFB93" s="104"/>
      <c r="XFC93" s="104"/>
      <c r="XFD93" s="104"/>
    </row>
    <row r="94" s="84" customFormat="1" ht="43" customHeight="1" spans="1:16384">
      <c r="A94" s="94">
        <f t="shared" si="8"/>
        <v>88</v>
      </c>
      <c r="B94" s="26" t="s">
        <v>237</v>
      </c>
      <c r="C94" s="26" t="s">
        <v>283</v>
      </c>
      <c r="D94" s="26">
        <v>2120801</v>
      </c>
      <c r="E94" s="26" t="s">
        <v>957</v>
      </c>
      <c r="F94" s="26" t="s">
        <v>958</v>
      </c>
      <c r="G94" s="100" t="s">
        <v>1045</v>
      </c>
      <c r="H94" s="101">
        <v>11046225</v>
      </c>
      <c r="I94" s="27"/>
      <c r="XEG94" s="104"/>
      <c r="XEH94" s="104"/>
      <c r="XEI94" s="104"/>
      <c r="XEJ94" s="104"/>
      <c r="XEK94" s="104"/>
      <c r="XEL94" s="104"/>
      <c r="XEM94" s="104"/>
      <c r="XEN94" s="104"/>
      <c r="XEO94" s="104"/>
      <c r="XEP94" s="104"/>
      <c r="XEQ94" s="104"/>
      <c r="XER94" s="104"/>
      <c r="XES94" s="104"/>
      <c r="XET94" s="104"/>
      <c r="XEU94" s="104"/>
      <c r="XEV94" s="104"/>
      <c r="XEW94" s="104"/>
      <c r="XEX94" s="104"/>
      <c r="XEY94" s="104"/>
      <c r="XEZ94" s="104"/>
      <c r="XFA94" s="104"/>
      <c r="XFB94" s="104"/>
      <c r="XFC94" s="104"/>
      <c r="XFD94" s="104"/>
    </row>
    <row r="95" s="84" customFormat="1" ht="43" customHeight="1" spans="1:16384">
      <c r="A95" s="94">
        <f t="shared" si="8"/>
        <v>89</v>
      </c>
      <c r="B95" s="26" t="s">
        <v>237</v>
      </c>
      <c r="C95" s="26" t="s">
        <v>283</v>
      </c>
      <c r="D95" s="26">
        <v>2120801</v>
      </c>
      <c r="E95" s="26" t="s">
        <v>957</v>
      </c>
      <c r="F95" s="26" t="s">
        <v>958</v>
      </c>
      <c r="G95" s="100" t="s">
        <v>1046</v>
      </c>
      <c r="H95" s="101">
        <v>183662.5</v>
      </c>
      <c r="I95" s="27"/>
      <c r="XEG95" s="104"/>
      <c r="XEH95" s="104"/>
      <c r="XEI95" s="104"/>
      <c r="XEJ95" s="104"/>
      <c r="XEK95" s="104"/>
      <c r="XEL95" s="104"/>
      <c r="XEM95" s="104"/>
      <c r="XEN95" s="104"/>
      <c r="XEO95" s="104"/>
      <c r="XEP95" s="104"/>
      <c r="XEQ95" s="104"/>
      <c r="XER95" s="104"/>
      <c r="XES95" s="104"/>
      <c r="XET95" s="104"/>
      <c r="XEU95" s="104"/>
      <c r="XEV95" s="104"/>
      <c r="XEW95" s="104"/>
      <c r="XEX95" s="104"/>
      <c r="XEY95" s="104"/>
      <c r="XEZ95" s="104"/>
      <c r="XFA95" s="104"/>
      <c r="XFB95" s="104"/>
      <c r="XFC95" s="104"/>
      <c r="XFD95" s="104"/>
    </row>
    <row r="96" s="84" customFormat="1" ht="43" customHeight="1" spans="1:16384">
      <c r="A96" s="94">
        <f t="shared" si="8"/>
        <v>90</v>
      </c>
      <c r="B96" s="26" t="s">
        <v>412</v>
      </c>
      <c r="C96" s="26" t="s">
        <v>283</v>
      </c>
      <c r="D96" s="26">
        <v>2120801</v>
      </c>
      <c r="E96" s="26" t="s">
        <v>957</v>
      </c>
      <c r="F96" s="26" t="s">
        <v>958</v>
      </c>
      <c r="G96" s="100" t="s">
        <v>1047</v>
      </c>
      <c r="H96" s="101">
        <v>214610</v>
      </c>
      <c r="I96" s="27"/>
      <c r="XEG96" s="104"/>
      <c r="XEH96" s="104"/>
      <c r="XEI96" s="104"/>
      <c r="XEJ96" s="104"/>
      <c r="XEK96" s="104"/>
      <c r="XEL96" s="104"/>
      <c r="XEM96" s="104"/>
      <c r="XEN96" s="104"/>
      <c r="XEO96" s="104"/>
      <c r="XEP96" s="104"/>
      <c r="XEQ96" s="104"/>
      <c r="XER96" s="104"/>
      <c r="XES96" s="104"/>
      <c r="XET96" s="104"/>
      <c r="XEU96" s="104"/>
      <c r="XEV96" s="104"/>
      <c r="XEW96" s="104"/>
      <c r="XEX96" s="104"/>
      <c r="XEY96" s="104"/>
      <c r="XEZ96" s="104"/>
      <c r="XFA96" s="104"/>
      <c r="XFB96" s="104"/>
      <c r="XFC96" s="104"/>
      <c r="XFD96" s="104"/>
    </row>
    <row r="97" s="84" customFormat="1" ht="43" customHeight="1" spans="1:16384">
      <c r="A97" s="94">
        <f t="shared" si="8"/>
        <v>91</v>
      </c>
      <c r="B97" s="26" t="s">
        <v>412</v>
      </c>
      <c r="C97" s="26" t="s">
        <v>283</v>
      </c>
      <c r="D97" s="26">
        <v>2120801</v>
      </c>
      <c r="E97" s="26" t="s">
        <v>957</v>
      </c>
      <c r="F97" s="26" t="s">
        <v>958</v>
      </c>
      <c r="G97" s="100" t="s">
        <v>1048</v>
      </c>
      <c r="H97" s="101">
        <v>101602.5</v>
      </c>
      <c r="I97" s="27"/>
      <c r="XEG97" s="104"/>
      <c r="XEH97" s="104"/>
      <c r="XEI97" s="104"/>
      <c r="XEJ97" s="104"/>
      <c r="XEK97" s="104"/>
      <c r="XEL97" s="104"/>
      <c r="XEM97" s="104"/>
      <c r="XEN97" s="104"/>
      <c r="XEO97" s="104"/>
      <c r="XEP97" s="104"/>
      <c r="XEQ97" s="104"/>
      <c r="XER97" s="104"/>
      <c r="XES97" s="104"/>
      <c r="XET97" s="104"/>
      <c r="XEU97" s="104"/>
      <c r="XEV97" s="104"/>
      <c r="XEW97" s="104"/>
      <c r="XEX97" s="104"/>
      <c r="XEY97" s="104"/>
      <c r="XEZ97" s="104"/>
      <c r="XFA97" s="104"/>
      <c r="XFB97" s="104"/>
      <c r="XFC97" s="104"/>
      <c r="XFD97" s="104"/>
    </row>
    <row r="98" s="84" customFormat="1" ht="43" customHeight="1" spans="1:16384">
      <c r="A98" s="94">
        <f t="shared" ref="A98:A107" si="9">ROW()-6</f>
        <v>92</v>
      </c>
      <c r="B98" s="26" t="s">
        <v>412</v>
      </c>
      <c r="C98" s="26" t="s">
        <v>283</v>
      </c>
      <c r="D98" s="26">
        <v>2120801</v>
      </c>
      <c r="E98" s="26" t="s">
        <v>957</v>
      </c>
      <c r="F98" s="26" t="s">
        <v>958</v>
      </c>
      <c r="G98" s="100" t="s">
        <v>1049</v>
      </c>
      <c r="H98" s="101">
        <v>1270200</v>
      </c>
      <c r="I98" s="27"/>
      <c r="XEG98" s="104"/>
      <c r="XEH98" s="104"/>
      <c r="XEI98" s="104"/>
      <c r="XEJ98" s="104"/>
      <c r="XEK98" s="104"/>
      <c r="XEL98" s="104"/>
      <c r="XEM98" s="104"/>
      <c r="XEN98" s="104"/>
      <c r="XEO98" s="104"/>
      <c r="XEP98" s="104"/>
      <c r="XEQ98" s="104"/>
      <c r="XER98" s="104"/>
      <c r="XES98" s="104"/>
      <c r="XET98" s="104"/>
      <c r="XEU98" s="104"/>
      <c r="XEV98" s="104"/>
      <c r="XEW98" s="104"/>
      <c r="XEX98" s="104"/>
      <c r="XEY98" s="104"/>
      <c r="XEZ98" s="104"/>
      <c r="XFA98" s="104"/>
      <c r="XFB98" s="104"/>
      <c r="XFC98" s="104"/>
      <c r="XFD98" s="104"/>
    </row>
    <row r="99" s="84" customFormat="1" ht="43" customHeight="1" spans="1:16384">
      <c r="A99" s="94">
        <f t="shared" si="9"/>
        <v>93</v>
      </c>
      <c r="B99" s="26" t="s">
        <v>412</v>
      </c>
      <c r="C99" s="26" t="s">
        <v>283</v>
      </c>
      <c r="D99" s="26">
        <v>2120801</v>
      </c>
      <c r="E99" s="26" t="s">
        <v>957</v>
      </c>
      <c r="F99" s="26" t="s">
        <v>958</v>
      </c>
      <c r="G99" s="100" t="s">
        <v>1050</v>
      </c>
      <c r="H99" s="101">
        <v>2144480</v>
      </c>
      <c r="I99" s="27"/>
      <c r="XEG99" s="104"/>
      <c r="XEH99" s="104"/>
      <c r="XEI99" s="104"/>
      <c r="XEJ99" s="104"/>
      <c r="XEK99" s="104"/>
      <c r="XEL99" s="104"/>
      <c r="XEM99" s="104"/>
      <c r="XEN99" s="104"/>
      <c r="XEO99" s="104"/>
      <c r="XEP99" s="104"/>
      <c r="XEQ99" s="104"/>
      <c r="XER99" s="104"/>
      <c r="XES99" s="104"/>
      <c r="XET99" s="104"/>
      <c r="XEU99" s="104"/>
      <c r="XEV99" s="104"/>
      <c r="XEW99" s="104"/>
      <c r="XEX99" s="104"/>
      <c r="XEY99" s="104"/>
      <c r="XEZ99" s="104"/>
      <c r="XFA99" s="104"/>
      <c r="XFB99" s="104"/>
      <c r="XFC99" s="104"/>
      <c r="XFD99" s="104"/>
    </row>
    <row r="100" s="84" customFormat="1" ht="43" customHeight="1" spans="1:16384">
      <c r="A100" s="94">
        <f t="shared" si="9"/>
        <v>94</v>
      </c>
      <c r="B100" s="26" t="s">
        <v>412</v>
      </c>
      <c r="C100" s="26" t="s">
        <v>283</v>
      </c>
      <c r="D100" s="26">
        <v>2120801</v>
      </c>
      <c r="E100" s="26" t="s">
        <v>957</v>
      </c>
      <c r="F100" s="26" t="s">
        <v>958</v>
      </c>
      <c r="G100" s="100" t="s">
        <v>1051</v>
      </c>
      <c r="H100" s="101">
        <v>550051.5</v>
      </c>
      <c r="I100" s="27"/>
      <c r="XEG100" s="104"/>
      <c r="XEH100" s="104"/>
      <c r="XEI100" s="104"/>
      <c r="XEJ100" s="104"/>
      <c r="XEK100" s="104"/>
      <c r="XEL100" s="104"/>
      <c r="XEM100" s="104"/>
      <c r="XEN100" s="104"/>
      <c r="XEO100" s="104"/>
      <c r="XEP100" s="104"/>
      <c r="XEQ100" s="104"/>
      <c r="XER100" s="104"/>
      <c r="XES100" s="104"/>
      <c r="XET100" s="104"/>
      <c r="XEU100" s="104"/>
      <c r="XEV100" s="104"/>
      <c r="XEW100" s="104"/>
      <c r="XEX100" s="104"/>
      <c r="XEY100" s="104"/>
      <c r="XEZ100" s="104"/>
      <c r="XFA100" s="104"/>
      <c r="XFB100" s="104"/>
      <c r="XFC100" s="104"/>
      <c r="XFD100" s="104"/>
    </row>
    <row r="101" s="84" customFormat="1" ht="43" customHeight="1" spans="1:16384">
      <c r="A101" s="94">
        <f t="shared" si="9"/>
        <v>95</v>
      </c>
      <c r="B101" s="26" t="s">
        <v>412</v>
      </c>
      <c r="C101" s="26" t="s">
        <v>283</v>
      </c>
      <c r="D101" s="26">
        <v>2120801</v>
      </c>
      <c r="E101" s="26" t="s">
        <v>957</v>
      </c>
      <c r="F101" s="26" t="s">
        <v>958</v>
      </c>
      <c r="G101" s="100" t="s">
        <v>1052</v>
      </c>
      <c r="H101" s="101">
        <v>4685535</v>
      </c>
      <c r="I101" s="27"/>
      <c r="XEG101" s="104"/>
      <c r="XEH101" s="104"/>
      <c r="XEI101" s="104"/>
      <c r="XEJ101" s="104"/>
      <c r="XEK101" s="104"/>
      <c r="XEL101" s="104"/>
      <c r="XEM101" s="104"/>
      <c r="XEN101" s="104"/>
      <c r="XEO101" s="104"/>
      <c r="XEP101" s="104"/>
      <c r="XEQ101" s="104"/>
      <c r="XER101" s="104"/>
      <c r="XES101" s="104"/>
      <c r="XET101" s="104"/>
      <c r="XEU101" s="104"/>
      <c r="XEV101" s="104"/>
      <c r="XEW101" s="104"/>
      <c r="XEX101" s="104"/>
      <c r="XEY101" s="104"/>
      <c r="XEZ101" s="104"/>
      <c r="XFA101" s="104"/>
      <c r="XFB101" s="104"/>
      <c r="XFC101" s="104"/>
      <c r="XFD101" s="104"/>
    </row>
    <row r="102" s="84" customFormat="1" ht="43" customHeight="1" spans="1:16384">
      <c r="A102" s="94">
        <f t="shared" si="9"/>
        <v>96</v>
      </c>
      <c r="B102" s="26" t="s">
        <v>412</v>
      </c>
      <c r="C102" s="26" t="s">
        <v>283</v>
      </c>
      <c r="D102" s="26">
        <v>2120801</v>
      </c>
      <c r="E102" s="26" t="s">
        <v>957</v>
      </c>
      <c r="F102" s="26" t="s">
        <v>958</v>
      </c>
      <c r="G102" s="100" t="s">
        <v>1053</v>
      </c>
      <c r="H102" s="101">
        <v>384800</v>
      </c>
      <c r="I102" s="27"/>
      <c r="XEG102" s="104"/>
      <c r="XEH102" s="104"/>
      <c r="XEI102" s="104"/>
      <c r="XEJ102" s="104"/>
      <c r="XEK102" s="104"/>
      <c r="XEL102" s="104"/>
      <c r="XEM102" s="104"/>
      <c r="XEN102" s="104"/>
      <c r="XEO102" s="104"/>
      <c r="XEP102" s="104"/>
      <c r="XEQ102" s="104"/>
      <c r="XER102" s="104"/>
      <c r="XES102" s="104"/>
      <c r="XET102" s="104"/>
      <c r="XEU102" s="104"/>
      <c r="XEV102" s="104"/>
      <c r="XEW102" s="104"/>
      <c r="XEX102" s="104"/>
      <c r="XEY102" s="104"/>
      <c r="XEZ102" s="104"/>
      <c r="XFA102" s="104"/>
      <c r="XFB102" s="104"/>
      <c r="XFC102" s="104"/>
      <c r="XFD102" s="104"/>
    </row>
    <row r="103" s="84" customFormat="1" ht="43" customHeight="1" spans="1:16384">
      <c r="A103" s="94">
        <f t="shared" si="9"/>
        <v>97</v>
      </c>
      <c r="B103" s="26" t="s">
        <v>412</v>
      </c>
      <c r="C103" s="26" t="s">
        <v>283</v>
      </c>
      <c r="D103" s="26">
        <v>2120801</v>
      </c>
      <c r="E103" s="26" t="s">
        <v>957</v>
      </c>
      <c r="F103" s="26" t="s">
        <v>958</v>
      </c>
      <c r="G103" s="100" t="s">
        <v>969</v>
      </c>
      <c r="H103" s="101">
        <v>913738</v>
      </c>
      <c r="I103" s="27"/>
      <c r="XEG103" s="104"/>
      <c r="XEH103" s="104"/>
      <c r="XEI103" s="104"/>
      <c r="XEJ103" s="104"/>
      <c r="XEK103" s="104"/>
      <c r="XEL103" s="104"/>
      <c r="XEM103" s="104"/>
      <c r="XEN103" s="104"/>
      <c r="XEO103" s="104"/>
      <c r="XEP103" s="104"/>
      <c r="XEQ103" s="104"/>
      <c r="XER103" s="104"/>
      <c r="XES103" s="104"/>
      <c r="XET103" s="104"/>
      <c r="XEU103" s="104"/>
      <c r="XEV103" s="104"/>
      <c r="XEW103" s="104"/>
      <c r="XEX103" s="104"/>
      <c r="XEY103" s="104"/>
      <c r="XEZ103" s="104"/>
      <c r="XFA103" s="104"/>
      <c r="XFB103" s="104"/>
      <c r="XFC103" s="104"/>
      <c r="XFD103" s="104"/>
    </row>
    <row r="104" s="84" customFormat="1" ht="43" customHeight="1" spans="1:16384">
      <c r="A104" s="94">
        <f t="shared" si="9"/>
        <v>98</v>
      </c>
      <c r="B104" s="26" t="s">
        <v>412</v>
      </c>
      <c r="C104" s="26" t="s">
        <v>283</v>
      </c>
      <c r="D104" s="26">
        <v>2120801</v>
      </c>
      <c r="E104" s="26" t="s">
        <v>957</v>
      </c>
      <c r="F104" s="26" t="s">
        <v>958</v>
      </c>
      <c r="G104" s="100" t="s">
        <v>1054</v>
      </c>
      <c r="H104" s="101">
        <v>947831</v>
      </c>
      <c r="I104" s="27"/>
      <c r="XEG104" s="104"/>
      <c r="XEH104" s="104"/>
      <c r="XEI104" s="104"/>
      <c r="XEJ104" s="104"/>
      <c r="XEK104" s="104"/>
      <c r="XEL104" s="104"/>
      <c r="XEM104" s="104"/>
      <c r="XEN104" s="104"/>
      <c r="XEO104" s="104"/>
      <c r="XEP104" s="104"/>
      <c r="XEQ104" s="104"/>
      <c r="XER104" s="104"/>
      <c r="XES104" s="104"/>
      <c r="XET104" s="104"/>
      <c r="XEU104" s="104"/>
      <c r="XEV104" s="104"/>
      <c r="XEW104" s="104"/>
      <c r="XEX104" s="104"/>
      <c r="XEY104" s="104"/>
      <c r="XEZ104" s="104"/>
      <c r="XFA104" s="104"/>
      <c r="XFB104" s="104"/>
      <c r="XFC104" s="104"/>
      <c r="XFD104" s="104"/>
    </row>
    <row r="105" s="84" customFormat="1" ht="43" customHeight="1" spans="1:16384">
      <c r="A105" s="94">
        <f t="shared" si="9"/>
        <v>99</v>
      </c>
      <c r="B105" s="26" t="s">
        <v>412</v>
      </c>
      <c r="C105" s="26" t="s">
        <v>283</v>
      </c>
      <c r="D105" s="26">
        <v>2120801</v>
      </c>
      <c r="E105" s="26" t="s">
        <v>957</v>
      </c>
      <c r="F105" s="26" t="s">
        <v>958</v>
      </c>
      <c r="G105" s="100" t="s">
        <v>1055</v>
      </c>
      <c r="H105" s="101">
        <v>61778</v>
      </c>
      <c r="I105" s="27"/>
      <c r="XEG105" s="104"/>
      <c r="XEH105" s="104"/>
      <c r="XEI105" s="104"/>
      <c r="XEJ105" s="104"/>
      <c r="XEK105" s="104"/>
      <c r="XEL105" s="104"/>
      <c r="XEM105" s="104"/>
      <c r="XEN105" s="104"/>
      <c r="XEO105" s="104"/>
      <c r="XEP105" s="104"/>
      <c r="XEQ105" s="104"/>
      <c r="XER105" s="104"/>
      <c r="XES105" s="104"/>
      <c r="XET105" s="104"/>
      <c r="XEU105" s="104"/>
      <c r="XEV105" s="104"/>
      <c r="XEW105" s="104"/>
      <c r="XEX105" s="104"/>
      <c r="XEY105" s="104"/>
      <c r="XEZ105" s="104"/>
      <c r="XFA105" s="104"/>
      <c r="XFB105" s="104"/>
      <c r="XFC105" s="104"/>
      <c r="XFD105" s="104"/>
    </row>
    <row r="106" s="84" customFormat="1" ht="43" customHeight="1" spans="1:16384">
      <c r="A106" s="94">
        <f t="shared" si="9"/>
        <v>100</v>
      </c>
      <c r="B106" s="26" t="s">
        <v>412</v>
      </c>
      <c r="C106" s="26" t="s">
        <v>283</v>
      </c>
      <c r="D106" s="26">
        <v>2120801</v>
      </c>
      <c r="E106" s="26" t="s">
        <v>957</v>
      </c>
      <c r="F106" s="26" t="s">
        <v>958</v>
      </c>
      <c r="G106" s="100" t="s">
        <v>1056</v>
      </c>
      <c r="H106" s="101">
        <v>194000</v>
      </c>
      <c r="I106" s="27"/>
      <c r="XEG106" s="104"/>
      <c r="XEH106" s="104"/>
      <c r="XEI106" s="104"/>
      <c r="XEJ106" s="104"/>
      <c r="XEK106" s="104"/>
      <c r="XEL106" s="104"/>
      <c r="XEM106" s="104"/>
      <c r="XEN106" s="104"/>
      <c r="XEO106" s="104"/>
      <c r="XEP106" s="104"/>
      <c r="XEQ106" s="104"/>
      <c r="XER106" s="104"/>
      <c r="XES106" s="104"/>
      <c r="XET106" s="104"/>
      <c r="XEU106" s="104"/>
      <c r="XEV106" s="104"/>
      <c r="XEW106" s="104"/>
      <c r="XEX106" s="104"/>
      <c r="XEY106" s="104"/>
      <c r="XEZ106" s="104"/>
      <c r="XFA106" s="104"/>
      <c r="XFB106" s="104"/>
      <c r="XFC106" s="104"/>
      <c r="XFD106" s="104"/>
    </row>
    <row r="107" s="84" customFormat="1" ht="43" customHeight="1" spans="1:16384">
      <c r="A107" s="94">
        <f t="shared" si="9"/>
        <v>101</v>
      </c>
      <c r="B107" s="26" t="s">
        <v>412</v>
      </c>
      <c r="C107" s="26" t="s">
        <v>283</v>
      </c>
      <c r="D107" s="26">
        <v>2120801</v>
      </c>
      <c r="E107" s="26" t="s">
        <v>957</v>
      </c>
      <c r="F107" s="26" t="s">
        <v>958</v>
      </c>
      <c r="G107" s="100" t="s">
        <v>1057</v>
      </c>
      <c r="H107" s="101">
        <v>80360</v>
      </c>
      <c r="I107" s="27"/>
      <c r="XEG107" s="104"/>
      <c r="XEH107" s="104"/>
      <c r="XEI107" s="104"/>
      <c r="XEJ107" s="104"/>
      <c r="XEK107" s="104"/>
      <c r="XEL107" s="104"/>
      <c r="XEM107" s="104"/>
      <c r="XEN107" s="104"/>
      <c r="XEO107" s="104"/>
      <c r="XEP107" s="104"/>
      <c r="XEQ107" s="104"/>
      <c r="XER107" s="104"/>
      <c r="XES107" s="104"/>
      <c r="XET107" s="104"/>
      <c r="XEU107" s="104"/>
      <c r="XEV107" s="104"/>
      <c r="XEW107" s="104"/>
      <c r="XEX107" s="104"/>
      <c r="XEY107" s="104"/>
      <c r="XEZ107" s="104"/>
      <c r="XFA107" s="104"/>
      <c r="XFB107" s="104"/>
      <c r="XFC107" s="104"/>
      <c r="XFD107" s="104"/>
    </row>
    <row r="108" s="84" customFormat="1" ht="43" customHeight="1" spans="1:16384">
      <c r="A108" s="94">
        <f t="shared" ref="A108:A117" si="10">ROW()-6</f>
        <v>102</v>
      </c>
      <c r="B108" s="26" t="s">
        <v>412</v>
      </c>
      <c r="C108" s="26" t="s">
        <v>283</v>
      </c>
      <c r="D108" s="26">
        <v>2120801</v>
      </c>
      <c r="E108" s="26" t="s">
        <v>957</v>
      </c>
      <c r="F108" s="26" t="s">
        <v>958</v>
      </c>
      <c r="G108" s="100" t="s">
        <v>1058</v>
      </c>
      <c r="H108" s="101">
        <v>8621118</v>
      </c>
      <c r="I108" s="27"/>
      <c r="XEG108" s="104"/>
      <c r="XEH108" s="104"/>
      <c r="XEI108" s="104"/>
      <c r="XEJ108" s="104"/>
      <c r="XEK108" s="104"/>
      <c r="XEL108" s="104"/>
      <c r="XEM108" s="104"/>
      <c r="XEN108" s="104"/>
      <c r="XEO108" s="104"/>
      <c r="XEP108" s="104"/>
      <c r="XEQ108" s="104"/>
      <c r="XER108" s="104"/>
      <c r="XES108" s="104"/>
      <c r="XET108" s="104"/>
      <c r="XEU108" s="104"/>
      <c r="XEV108" s="104"/>
      <c r="XEW108" s="104"/>
      <c r="XEX108" s="104"/>
      <c r="XEY108" s="104"/>
      <c r="XEZ108" s="104"/>
      <c r="XFA108" s="104"/>
      <c r="XFB108" s="104"/>
      <c r="XFC108" s="104"/>
      <c r="XFD108" s="104"/>
    </row>
    <row r="109" s="84" customFormat="1" ht="43" customHeight="1" spans="1:16384">
      <c r="A109" s="94">
        <f t="shared" si="10"/>
        <v>103</v>
      </c>
      <c r="B109" s="26" t="s">
        <v>412</v>
      </c>
      <c r="C109" s="26" t="s">
        <v>283</v>
      </c>
      <c r="D109" s="26">
        <v>2120801</v>
      </c>
      <c r="E109" s="26" t="s">
        <v>957</v>
      </c>
      <c r="F109" s="26" t="s">
        <v>958</v>
      </c>
      <c r="G109" s="100" t="s">
        <v>1059</v>
      </c>
      <c r="H109" s="101">
        <v>3375000</v>
      </c>
      <c r="I109" s="27"/>
      <c r="XEG109" s="104"/>
      <c r="XEH109" s="104"/>
      <c r="XEI109" s="104"/>
      <c r="XEJ109" s="104"/>
      <c r="XEK109" s="104"/>
      <c r="XEL109" s="104"/>
      <c r="XEM109" s="104"/>
      <c r="XEN109" s="104"/>
      <c r="XEO109" s="104"/>
      <c r="XEP109" s="104"/>
      <c r="XEQ109" s="104"/>
      <c r="XER109" s="104"/>
      <c r="XES109" s="104"/>
      <c r="XET109" s="104"/>
      <c r="XEU109" s="104"/>
      <c r="XEV109" s="104"/>
      <c r="XEW109" s="104"/>
      <c r="XEX109" s="104"/>
      <c r="XEY109" s="104"/>
      <c r="XEZ109" s="104"/>
      <c r="XFA109" s="104"/>
      <c r="XFB109" s="104"/>
      <c r="XFC109" s="104"/>
      <c r="XFD109" s="104"/>
    </row>
    <row r="110" s="84" customFormat="1" ht="43" customHeight="1" spans="1:16384">
      <c r="A110" s="94">
        <f t="shared" si="10"/>
        <v>104</v>
      </c>
      <c r="B110" s="26" t="s">
        <v>412</v>
      </c>
      <c r="C110" s="26" t="s">
        <v>283</v>
      </c>
      <c r="D110" s="26">
        <v>2120801</v>
      </c>
      <c r="E110" s="26" t="s">
        <v>957</v>
      </c>
      <c r="F110" s="26" t="s">
        <v>958</v>
      </c>
      <c r="G110" s="100" t="s">
        <v>1060</v>
      </c>
      <c r="H110" s="101">
        <v>16829150</v>
      </c>
      <c r="I110" s="27"/>
      <c r="XEG110" s="104"/>
      <c r="XEH110" s="104"/>
      <c r="XEI110" s="104"/>
      <c r="XEJ110" s="104"/>
      <c r="XEK110" s="104"/>
      <c r="XEL110" s="104"/>
      <c r="XEM110" s="104"/>
      <c r="XEN110" s="104"/>
      <c r="XEO110" s="104"/>
      <c r="XEP110" s="104"/>
      <c r="XEQ110" s="104"/>
      <c r="XER110" s="104"/>
      <c r="XES110" s="104"/>
      <c r="XET110" s="104"/>
      <c r="XEU110" s="104"/>
      <c r="XEV110" s="104"/>
      <c r="XEW110" s="104"/>
      <c r="XEX110" s="104"/>
      <c r="XEY110" s="104"/>
      <c r="XEZ110" s="104"/>
      <c r="XFA110" s="104"/>
      <c r="XFB110" s="104"/>
      <c r="XFC110" s="104"/>
      <c r="XFD110" s="104"/>
    </row>
    <row r="111" s="84" customFormat="1" ht="43" customHeight="1" spans="1:16384">
      <c r="A111" s="94">
        <f t="shared" si="10"/>
        <v>105</v>
      </c>
      <c r="B111" s="26" t="s">
        <v>412</v>
      </c>
      <c r="C111" s="26" t="s">
        <v>283</v>
      </c>
      <c r="D111" s="26">
        <v>2120801</v>
      </c>
      <c r="E111" s="26" t="s">
        <v>957</v>
      </c>
      <c r="F111" s="26" t="s">
        <v>958</v>
      </c>
      <c r="G111" s="100" t="s">
        <v>1061</v>
      </c>
      <c r="H111" s="101">
        <v>14992614</v>
      </c>
      <c r="I111" s="27"/>
      <c r="XEG111" s="104"/>
      <c r="XEH111" s="104"/>
      <c r="XEI111" s="104"/>
      <c r="XEJ111" s="104"/>
      <c r="XEK111" s="104"/>
      <c r="XEL111" s="104"/>
      <c r="XEM111" s="104"/>
      <c r="XEN111" s="104"/>
      <c r="XEO111" s="104"/>
      <c r="XEP111" s="104"/>
      <c r="XEQ111" s="104"/>
      <c r="XER111" s="104"/>
      <c r="XES111" s="104"/>
      <c r="XET111" s="104"/>
      <c r="XEU111" s="104"/>
      <c r="XEV111" s="104"/>
      <c r="XEW111" s="104"/>
      <c r="XEX111" s="104"/>
      <c r="XEY111" s="104"/>
      <c r="XEZ111" s="104"/>
      <c r="XFA111" s="104"/>
      <c r="XFB111" s="104"/>
      <c r="XFC111" s="104"/>
      <c r="XFD111" s="104"/>
    </row>
    <row r="112" s="84" customFormat="1" ht="43" customHeight="1" spans="1:16384">
      <c r="A112" s="94">
        <f t="shared" si="10"/>
        <v>106</v>
      </c>
      <c r="B112" s="26" t="s">
        <v>412</v>
      </c>
      <c r="C112" s="26" t="s">
        <v>283</v>
      </c>
      <c r="D112" s="26">
        <v>2120801</v>
      </c>
      <c r="E112" s="26" t="s">
        <v>957</v>
      </c>
      <c r="F112" s="26" t="s">
        <v>958</v>
      </c>
      <c r="G112" s="100" t="s">
        <v>1062</v>
      </c>
      <c r="H112" s="101">
        <v>997899</v>
      </c>
      <c r="I112" s="27"/>
      <c r="XEG112" s="104"/>
      <c r="XEH112" s="104"/>
      <c r="XEI112" s="104"/>
      <c r="XEJ112" s="104"/>
      <c r="XEK112" s="104"/>
      <c r="XEL112" s="104"/>
      <c r="XEM112" s="104"/>
      <c r="XEN112" s="104"/>
      <c r="XEO112" s="104"/>
      <c r="XEP112" s="104"/>
      <c r="XEQ112" s="104"/>
      <c r="XER112" s="104"/>
      <c r="XES112" s="104"/>
      <c r="XET112" s="104"/>
      <c r="XEU112" s="104"/>
      <c r="XEV112" s="104"/>
      <c r="XEW112" s="104"/>
      <c r="XEX112" s="104"/>
      <c r="XEY112" s="104"/>
      <c r="XEZ112" s="104"/>
      <c r="XFA112" s="104"/>
      <c r="XFB112" s="104"/>
      <c r="XFC112" s="104"/>
      <c r="XFD112" s="104"/>
    </row>
    <row r="113" s="84" customFormat="1" ht="43" customHeight="1" spans="1:16384">
      <c r="A113" s="94">
        <f t="shared" si="10"/>
        <v>107</v>
      </c>
      <c r="B113" s="26" t="s">
        <v>412</v>
      </c>
      <c r="C113" s="26" t="s">
        <v>283</v>
      </c>
      <c r="D113" s="26">
        <v>2120801</v>
      </c>
      <c r="E113" s="26" t="s">
        <v>957</v>
      </c>
      <c r="F113" s="26" t="s">
        <v>958</v>
      </c>
      <c r="G113" s="100" t="s">
        <v>1063</v>
      </c>
      <c r="H113" s="101">
        <v>964462.5</v>
      </c>
      <c r="I113" s="27"/>
      <c r="XEG113" s="104"/>
      <c r="XEH113" s="104"/>
      <c r="XEI113" s="104"/>
      <c r="XEJ113" s="104"/>
      <c r="XEK113" s="104"/>
      <c r="XEL113" s="104"/>
      <c r="XEM113" s="104"/>
      <c r="XEN113" s="104"/>
      <c r="XEO113" s="104"/>
      <c r="XEP113" s="104"/>
      <c r="XEQ113" s="104"/>
      <c r="XER113" s="104"/>
      <c r="XES113" s="104"/>
      <c r="XET113" s="104"/>
      <c r="XEU113" s="104"/>
      <c r="XEV113" s="104"/>
      <c r="XEW113" s="104"/>
      <c r="XEX113" s="104"/>
      <c r="XEY113" s="104"/>
      <c r="XEZ113" s="104"/>
      <c r="XFA113" s="104"/>
      <c r="XFB113" s="104"/>
      <c r="XFC113" s="104"/>
      <c r="XFD113" s="104"/>
    </row>
    <row r="114" ht="43" customHeight="1" spans="1:9">
      <c r="A114" s="94">
        <f t="shared" si="10"/>
        <v>108</v>
      </c>
      <c r="B114" s="26" t="s">
        <v>237</v>
      </c>
      <c r="C114" s="26" t="s">
        <v>283</v>
      </c>
      <c r="D114" s="26">
        <v>2120802</v>
      </c>
      <c r="E114" s="26" t="s">
        <v>1064</v>
      </c>
      <c r="F114" s="26" t="s">
        <v>958</v>
      </c>
      <c r="G114" s="100" t="s">
        <v>1065</v>
      </c>
      <c r="H114" s="101">
        <v>663840</v>
      </c>
      <c r="I114" s="27"/>
    </row>
    <row r="115" ht="43" customHeight="1" spans="1:9">
      <c r="A115" s="94">
        <f t="shared" si="10"/>
        <v>109</v>
      </c>
      <c r="B115" s="26" t="s">
        <v>237</v>
      </c>
      <c r="C115" s="26" t="s">
        <v>283</v>
      </c>
      <c r="D115" s="26">
        <v>2120802</v>
      </c>
      <c r="E115" s="26" t="s">
        <v>1064</v>
      </c>
      <c r="F115" s="26" t="s">
        <v>958</v>
      </c>
      <c r="G115" s="100" t="s">
        <v>1066</v>
      </c>
      <c r="H115" s="101">
        <v>809400</v>
      </c>
      <c r="I115" s="27"/>
    </row>
    <row r="116" ht="43" customHeight="1" spans="1:9">
      <c r="A116" s="94">
        <f t="shared" si="10"/>
        <v>110</v>
      </c>
      <c r="B116" s="26" t="s">
        <v>412</v>
      </c>
      <c r="C116" s="26" t="s">
        <v>283</v>
      </c>
      <c r="D116" s="26">
        <v>2120802</v>
      </c>
      <c r="E116" s="26" t="s">
        <v>1064</v>
      </c>
      <c r="F116" s="26" t="s">
        <v>958</v>
      </c>
      <c r="G116" s="100" t="s">
        <v>1067</v>
      </c>
      <c r="H116" s="101">
        <v>3343358</v>
      </c>
      <c r="I116" s="27"/>
    </row>
    <row r="117" ht="43" customHeight="1" spans="1:9">
      <c r="A117" s="94">
        <f t="shared" si="10"/>
        <v>111</v>
      </c>
      <c r="B117" s="26" t="s">
        <v>183</v>
      </c>
      <c r="C117" s="26" t="s">
        <v>184</v>
      </c>
      <c r="D117" s="105">
        <v>2120803</v>
      </c>
      <c r="E117" s="26" t="s">
        <v>1068</v>
      </c>
      <c r="F117" s="26" t="s">
        <v>958</v>
      </c>
      <c r="G117" s="100" t="s">
        <v>1069</v>
      </c>
      <c r="H117" s="101">
        <v>295961.16</v>
      </c>
      <c r="I117" s="27"/>
    </row>
    <row r="118" ht="43" customHeight="1" spans="1:9">
      <c r="A118" s="94">
        <f t="shared" ref="A118:A127" si="11">ROW()-6</f>
        <v>112</v>
      </c>
      <c r="B118" s="26" t="s">
        <v>183</v>
      </c>
      <c r="C118" s="26" t="s">
        <v>184</v>
      </c>
      <c r="D118" s="105">
        <v>2120803</v>
      </c>
      <c r="E118" s="26" t="s">
        <v>1068</v>
      </c>
      <c r="F118" s="26" t="s">
        <v>958</v>
      </c>
      <c r="G118" s="100" t="s">
        <v>1070</v>
      </c>
      <c r="H118" s="101">
        <v>495000</v>
      </c>
      <c r="I118" s="27"/>
    </row>
    <row r="119" s="6" customFormat="1" ht="43" customHeight="1" spans="1:9">
      <c r="A119" s="94">
        <f t="shared" si="11"/>
        <v>113</v>
      </c>
      <c r="B119" s="26" t="s">
        <v>183</v>
      </c>
      <c r="C119" s="26" t="s">
        <v>184</v>
      </c>
      <c r="D119" s="105">
        <v>2120803</v>
      </c>
      <c r="E119" s="26" t="s">
        <v>1068</v>
      </c>
      <c r="F119" s="26" t="s">
        <v>958</v>
      </c>
      <c r="G119" s="100" t="s">
        <v>1071</v>
      </c>
      <c r="H119" s="101">
        <v>800000</v>
      </c>
      <c r="I119" s="27"/>
    </row>
    <row r="120" ht="43" customHeight="1" spans="1:9">
      <c r="A120" s="94">
        <f t="shared" si="11"/>
        <v>114</v>
      </c>
      <c r="B120" s="26" t="s">
        <v>183</v>
      </c>
      <c r="C120" s="26" t="s">
        <v>184</v>
      </c>
      <c r="D120" s="105">
        <v>2120803</v>
      </c>
      <c r="E120" s="26" t="s">
        <v>1068</v>
      </c>
      <c r="F120" s="26" t="s">
        <v>958</v>
      </c>
      <c r="G120" s="100" t="s">
        <v>1072</v>
      </c>
      <c r="H120" s="101">
        <v>631012</v>
      </c>
      <c r="I120" s="27"/>
    </row>
    <row r="121" ht="43" customHeight="1" spans="1:9">
      <c r="A121" s="94">
        <f t="shared" si="11"/>
        <v>115</v>
      </c>
      <c r="B121" s="26" t="s">
        <v>183</v>
      </c>
      <c r="C121" s="26" t="s">
        <v>184</v>
      </c>
      <c r="D121" s="105">
        <v>2120803</v>
      </c>
      <c r="E121" s="26" t="s">
        <v>1068</v>
      </c>
      <c r="F121" s="26" t="s">
        <v>958</v>
      </c>
      <c r="G121" s="100" t="s">
        <v>1073</v>
      </c>
      <c r="H121" s="101">
        <v>800000</v>
      </c>
      <c r="I121" s="27"/>
    </row>
    <row r="122" s="6" customFormat="1" ht="43" customHeight="1" spans="1:9">
      <c r="A122" s="94">
        <f t="shared" si="11"/>
        <v>116</v>
      </c>
      <c r="B122" s="26" t="s">
        <v>183</v>
      </c>
      <c r="C122" s="26" t="s">
        <v>184</v>
      </c>
      <c r="D122" s="105">
        <v>2120803</v>
      </c>
      <c r="E122" s="26" t="s">
        <v>1068</v>
      </c>
      <c r="F122" s="26" t="s">
        <v>958</v>
      </c>
      <c r="G122" s="100" t="s">
        <v>1074</v>
      </c>
      <c r="H122" s="101">
        <v>100000</v>
      </c>
      <c r="I122" s="27"/>
    </row>
    <row r="123" s="6" customFormat="1" ht="43" customHeight="1" spans="1:9">
      <c r="A123" s="94">
        <f t="shared" si="11"/>
        <v>117</v>
      </c>
      <c r="B123" s="26" t="s">
        <v>183</v>
      </c>
      <c r="C123" s="26" t="s">
        <v>184</v>
      </c>
      <c r="D123" s="105">
        <v>2120803</v>
      </c>
      <c r="E123" s="26" t="s">
        <v>1068</v>
      </c>
      <c r="F123" s="26" t="s">
        <v>958</v>
      </c>
      <c r="G123" s="100" t="s">
        <v>1075</v>
      </c>
      <c r="H123" s="101">
        <v>840000</v>
      </c>
      <c r="I123" s="27"/>
    </row>
    <row r="124" s="6" customFormat="1" ht="43" customHeight="1" spans="1:9">
      <c r="A124" s="94">
        <f t="shared" si="11"/>
        <v>118</v>
      </c>
      <c r="B124" s="26" t="s">
        <v>183</v>
      </c>
      <c r="C124" s="26" t="s">
        <v>184</v>
      </c>
      <c r="D124" s="105">
        <v>2120803</v>
      </c>
      <c r="E124" s="26" t="s">
        <v>1068</v>
      </c>
      <c r="F124" s="26" t="s">
        <v>958</v>
      </c>
      <c r="G124" s="100" t="s">
        <v>1076</v>
      </c>
      <c r="H124" s="101">
        <v>350000</v>
      </c>
      <c r="I124" s="27"/>
    </row>
    <row r="125" s="6" customFormat="1" ht="43" customHeight="1" spans="1:9">
      <c r="A125" s="94">
        <f t="shared" si="11"/>
        <v>119</v>
      </c>
      <c r="B125" s="26" t="s">
        <v>183</v>
      </c>
      <c r="C125" s="26" t="s">
        <v>184</v>
      </c>
      <c r="D125" s="105">
        <v>2120803</v>
      </c>
      <c r="E125" s="26" t="s">
        <v>1068</v>
      </c>
      <c r="F125" s="26" t="s">
        <v>958</v>
      </c>
      <c r="G125" s="100" t="s">
        <v>1077</v>
      </c>
      <c r="H125" s="101">
        <v>460000</v>
      </c>
      <c r="I125" s="27"/>
    </row>
    <row r="126" s="6" customFormat="1" ht="43" customHeight="1" spans="1:9">
      <c r="A126" s="94">
        <f t="shared" si="11"/>
        <v>120</v>
      </c>
      <c r="B126" s="26" t="s">
        <v>183</v>
      </c>
      <c r="C126" s="26" t="s">
        <v>184</v>
      </c>
      <c r="D126" s="105">
        <v>2120803</v>
      </c>
      <c r="E126" s="26" t="s">
        <v>1068</v>
      </c>
      <c r="F126" s="26" t="s">
        <v>958</v>
      </c>
      <c r="G126" s="100" t="s">
        <v>1078</v>
      </c>
      <c r="H126" s="101">
        <v>1200000</v>
      </c>
      <c r="I126" s="27"/>
    </row>
    <row r="127" s="6" customFormat="1" ht="43" customHeight="1" spans="1:9">
      <c r="A127" s="94">
        <f t="shared" si="11"/>
        <v>121</v>
      </c>
      <c r="B127" s="26" t="s">
        <v>183</v>
      </c>
      <c r="C127" s="26" t="s">
        <v>184</v>
      </c>
      <c r="D127" s="105">
        <v>2120803</v>
      </c>
      <c r="E127" s="26" t="s">
        <v>1068</v>
      </c>
      <c r="F127" s="26" t="s">
        <v>958</v>
      </c>
      <c r="G127" s="100" t="s">
        <v>1079</v>
      </c>
      <c r="H127" s="101">
        <v>962576.23</v>
      </c>
      <c r="I127" s="27"/>
    </row>
    <row r="128" s="6" customFormat="1" ht="43" customHeight="1" spans="1:9">
      <c r="A128" s="94">
        <f t="shared" ref="A128:A137" si="12">ROW()-6</f>
        <v>122</v>
      </c>
      <c r="B128" s="26" t="s">
        <v>183</v>
      </c>
      <c r="C128" s="26" t="s">
        <v>184</v>
      </c>
      <c r="D128" s="105">
        <v>2120803</v>
      </c>
      <c r="E128" s="26" t="s">
        <v>1068</v>
      </c>
      <c r="F128" s="26" t="s">
        <v>958</v>
      </c>
      <c r="G128" s="100" t="s">
        <v>1080</v>
      </c>
      <c r="H128" s="101">
        <v>499199.25</v>
      </c>
      <c r="I128" s="27"/>
    </row>
    <row r="129" s="6" customFormat="1" ht="43" customHeight="1" spans="1:9">
      <c r="A129" s="94">
        <f t="shared" si="12"/>
        <v>123</v>
      </c>
      <c r="B129" s="26" t="s">
        <v>183</v>
      </c>
      <c r="C129" s="26" t="s">
        <v>184</v>
      </c>
      <c r="D129" s="105">
        <v>2120803</v>
      </c>
      <c r="E129" s="26" t="s">
        <v>1068</v>
      </c>
      <c r="F129" s="26" t="s">
        <v>958</v>
      </c>
      <c r="G129" s="100" t="s">
        <v>1081</v>
      </c>
      <c r="H129" s="101">
        <v>284154</v>
      </c>
      <c r="I129" s="27"/>
    </row>
    <row r="130" s="6" customFormat="1" ht="43" customHeight="1" spans="1:9">
      <c r="A130" s="94">
        <f t="shared" si="12"/>
        <v>124</v>
      </c>
      <c r="B130" s="26" t="s">
        <v>183</v>
      </c>
      <c r="C130" s="26" t="s">
        <v>184</v>
      </c>
      <c r="D130" s="105">
        <v>2120803</v>
      </c>
      <c r="E130" s="26" t="s">
        <v>1068</v>
      </c>
      <c r="F130" s="26" t="s">
        <v>958</v>
      </c>
      <c r="G130" s="100" t="s">
        <v>1082</v>
      </c>
      <c r="H130" s="101">
        <v>855487.24</v>
      </c>
      <c r="I130" s="27"/>
    </row>
    <row r="131" ht="43" customHeight="1" spans="1:9">
      <c r="A131" s="94">
        <f t="shared" si="12"/>
        <v>125</v>
      </c>
      <c r="B131" s="26" t="s">
        <v>183</v>
      </c>
      <c r="C131" s="26" t="s">
        <v>184</v>
      </c>
      <c r="D131" s="105">
        <v>2120803</v>
      </c>
      <c r="E131" s="26" t="s">
        <v>1068</v>
      </c>
      <c r="F131" s="26" t="s">
        <v>958</v>
      </c>
      <c r="G131" s="100" t="s">
        <v>1083</v>
      </c>
      <c r="H131" s="101">
        <v>826319.14</v>
      </c>
      <c r="I131" s="27"/>
    </row>
    <row r="132" ht="43" customHeight="1" spans="1:9">
      <c r="A132" s="94">
        <f t="shared" si="12"/>
        <v>126</v>
      </c>
      <c r="B132" s="26" t="s">
        <v>183</v>
      </c>
      <c r="C132" s="26" t="s">
        <v>184</v>
      </c>
      <c r="D132" s="105">
        <v>2120803</v>
      </c>
      <c r="E132" s="26" t="s">
        <v>1068</v>
      </c>
      <c r="F132" s="26" t="s">
        <v>958</v>
      </c>
      <c r="G132" s="100" t="s">
        <v>1084</v>
      </c>
      <c r="H132" s="101">
        <v>98125</v>
      </c>
      <c r="I132" s="27"/>
    </row>
    <row r="133" ht="43" customHeight="1" spans="1:9">
      <c r="A133" s="94">
        <f t="shared" si="12"/>
        <v>127</v>
      </c>
      <c r="B133" s="26" t="s">
        <v>183</v>
      </c>
      <c r="C133" s="26" t="s">
        <v>184</v>
      </c>
      <c r="D133" s="105">
        <v>2120803</v>
      </c>
      <c r="E133" s="26" t="s">
        <v>1068</v>
      </c>
      <c r="F133" s="26" t="s">
        <v>958</v>
      </c>
      <c r="G133" s="100" t="s">
        <v>1085</v>
      </c>
      <c r="H133" s="101">
        <v>80000</v>
      </c>
      <c r="I133" s="27"/>
    </row>
    <row r="134" ht="43" customHeight="1" spans="1:9">
      <c r="A134" s="94">
        <f t="shared" si="12"/>
        <v>128</v>
      </c>
      <c r="B134" s="26" t="s">
        <v>183</v>
      </c>
      <c r="C134" s="26" t="s">
        <v>184</v>
      </c>
      <c r="D134" s="105">
        <v>2120803</v>
      </c>
      <c r="E134" s="26" t="s">
        <v>1068</v>
      </c>
      <c r="F134" s="26" t="s">
        <v>958</v>
      </c>
      <c r="G134" s="100" t="s">
        <v>1086</v>
      </c>
      <c r="H134" s="101">
        <v>300000</v>
      </c>
      <c r="I134" s="27"/>
    </row>
    <row r="135" ht="43" customHeight="1" spans="1:9">
      <c r="A135" s="94">
        <f t="shared" si="12"/>
        <v>129</v>
      </c>
      <c r="B135" s="26" t="s">
        <v>183</v>
      </c>
      <c r="C135" s="26" t="s">
        <v>184</v>
      </c>
      <c r="D135" s="105">
        <v>2120803</v>
      </c>
      <c r="E135" s="26" t="s">
        <v>1068</v>
      </c>
      <c r="F135" s="26" t="s">
        <v>958</v>
      </c>
      <c r="G135" s="106" t="s">
        <v>1087</v>
      </c>
      <c r="H135" s="101">
        <v>266385</v>
      </c>
      <c r="I135" s="108"/>
    </row>
    <row r="136" ht="43" customHeight="1" spans="1:9">
      <c r="A136" s="94">
        <f t="shared" si="12"/>
        <v>130</v>
      </c>
      <c r="B136" s="26" t="s">
        <v>183</v>
      </c>
      <c r="C136" s="26" t="s">
        <v>184</v>
      </c>
      <c r="D136" s="26" t="s">
        <v>1088</v>
      </c>
      <c r="E136" s="26" t="s">
        <v>1068</v>
      </c>
      <c r="F136" s="26" t="s">
        <v>958</v>
      </c>
      <c r="G136" s="107" t="s">
        <v>1089</v>
      </c>
      <c r="H136" s="101">
        <v>23000</v>
      </c>
      <c r="I136" s="108"/>
    </row>
    <row r="137" ht="43" customHeight="1" spans="1:9">
      <c r="A137" s="94">
        <f t="shared" si="12"/>
        <v>131</v>
      </c>
      <c r="B137" s="26" t="s">
        <v>183</v>
      </c>
      <c r="C137" s="26" t="s">
        <v>184</v>
      </c>
      <c r="D137" s="105">
        <v>2120803</v>
      </c>
      <c r="E137" s="26" t="s">
        <v>1068</v>
      </c>
      <c r="F137" s="26" t="s">
        <v>958</v>
      </c>
      <c r="G137" s="107" t="s">
        <v>1090</v>
      </c>
      <c r="H137" s="101">
        <v>111300</v>
      </c>
      <c r="I137" s="108"/>
    </row>
    <row r="138" ht="43" customHeight="1" spans="1:9">
      <c r="A138" s="94">
        <f t="shared" ref="A138:A147" si="13">ROW()-6</f>
        <v>132</v>
      </c>
      <c r="B138" s="26" t="s">
        <v>183</v>
      </c>
      <c r="C138" s="26" t="s">
        <v>184</v>
      </c>
      <c r="D138" s="105">
        <v>2120803</v>
      </c>
      <c r="E138" s="26" t="s">
        <v>1068</v>
      </c>
      <c r="F138" s="26" t="s">
        <v>958</v>
      </c>
      <c r="G138" s="34" t="s">
        <v>1091</v>
      </c>
      <c r="H138" s="101">
        <v>47700</v>
      </c>
      <c r="I138" s="108"/>
    </row>
    <row r="139" ht="43" customHeight="1" spans="1:9">
      <c r="A139" s="94">
        <f t="shared" si="13"/>
        <v>133</v>
      </c>
      <c r="B139" s="26" t="s">
        <v>183</v>
      </c>
      <c r="C139" s="26" t="s">
        <v>184</v>
      </c>
      <c r="D139" s="105">
        <v>2120803</v>
      </c>
      <c r="E139" s="26" t="s">
        <v>1068</v>
      </c>
      <c r="F139" s="26" t="s">
        <v>958</v>
      </c>
      <c r="G139" s="107" t="s">
        <v>1092</v>
      </c>
      <c r="H139" s="101">
        <v>22000</v>
      </c>
      <c r="I139" s="108"/>
    </row>
    <row r="140" ht="43" customHeight="1" spans="1:9">
      <c r="A140" s="94">
        <f t="shared" si="13"/>
        <v>134</v>
      </c>
      <c r="B140" s="26" t="s">
        <v>183</v>
      </c>
      <c r="C140" s="26" t="s">
        <v>184</v>
      </c>
      <c r="D140" s="105">
        <v>2120803</v>
      </c>
      <c r="E140" s="26" t="s">
        <v>1068</v>
      </c>
      <c r="F140" s="26" t="s">
        <v>958</v>
      </c>
      <c r="G140" s="107" t="s">
        <v>1093</v>
      </c>
      <c r="H140" s="101">
        <v>295961.16</v>
      </c>
      <c r="I140" s="108"/>
    </row>
    <row r="141" ht="43" customHeight="1" spans="1:9">
      <c r="A141" s="94">
        <f t="shared" si="13"/>
        <v>135</v>
      </c>
      <c r="B141" s="26" t="s">
        <v>183</v>
      </c>
      <c r="C141" s="26" t="s">
        <v>184</v>
      </c>
      <c r="D141" s="105">
        <v>2120803</v>
      </c>
      <c r="E141" s="26" t="s">
        <v>1068</v>
      </c>
      <c r="F141" s="26" t="s">
        <v>958</v>
      </c>
      <c r="G141" s="107" t="s">
        <v>1094</v>
      </c>
      <c r="H141" s="101">
        <v>231400</v>
      </c>
      <c r="I141" s="108"/>
    </row>
    <row r="142" ht="43" customHeight="1" spans="1:9">
      <c r="A142" s="94">
        <f t="shared" si="13"/>
        <v>136</v>
      </c>
      <c r="B142" s="26" t="s">
        <v>292</v>
      </c>
      <c r="C142" s="26" t="s">
        <v>634</v>
      </c>
      <c r="D142" s="105">
        <v>2120803</v>
      </c>
      <c r="E142" s="26" t="s">
        <v>1068</v>
      </c>
      <c r="F142" s="26" t="s">
        <v>958</v>
      </c>
      <c r="G142" s="100" t="s">
        <v>1095</v>
      </c>
      <c r="H142" s="101">
        <v>166305</v>
      </c>
      <c r="I142" s="27"/>
    </row>
    <row r="143" s="6" customFormat="1" ht="43" customHeight="1" spans="1:9">
      <c r="A143" s="94">
        <f t="shared" si="13"/>
        <v>137</v>
      </c>
      <c r="B143" s="26" t="s">
        <v>183</v>
      </c>
      <c r="C143" s="26" t="s">
        <v>184</v>
      </c>
      <c r="D143" s="105">
        <v>2120803</v>
      </c>
      <c r="E143" s="26" t="s">
        <v>1068</v>
      </c>
      <c r="F143" s="26" t="s">
        <v>958</v>
      </c>
      <c r="G143" s="100" t="s">
        <v>1096</v>
      </c>
      <c r="H143" s="101">
        <v>10127101.69</v>
      </c>
      <c r="I143" s="27"/>
    </row>
    <row r="144" s="6" customFormat="1" ht="43" customHeight="1" spans="1:9">
      <c r="A144" s="94">
        <f t="shared" si="13"/>
        <v>138</v>
      </c>
      <c r="B144" s="26" t="s">
        <v>232</v>
      </c>
      <c r="C144" s="26" t="s">
        <v>515</v>
      </c>
      <c r="D144" s="26" t="s">
        <v>1088</v>
      </c>
      <c r="E144" s="26" t="s">
        <v>1068</v>
      </c>
      <c r="F144" s="26" t="s">
        <v>958</v>
      </c>
      <c r="G144" s="100" t="s">
        <v>1097</v>
      </c>
      <c r="H144" s="101">
        <v>777408.14</v>
      </c>
      <c r="I144" s="27"/>
    </row>
    <row r="145" s="6" customFormat="1" ht="43" customHeight="1" spans="1:9">
      <c r="A145" s="94">
        <f t="shared" si="13"/>
        <v>139</v>
      </c>
      <c r="B145" s="26" t="s">
        <v>245</v>
      </c>
      <c r="C145" s="26" t="s">
        <v>1098</v>
      </c>
      <c r="D145" s="105">
        <v>2120803</v>
      </c>
      <c r="E145" s="26" t="s">
        <v>1068</v>
      </c>
      <c r="F145" s="26" t="s">
        <v>958</v>
      </c>
      <c r="G145" s="100" t="s">
        <v>1099</v>
      </c>
      <c r="H145" s="101">
        <v>500000</v>
      </c>
      <c r="I145" s="27"/>
    </row>
    <row r="146" ht="43" customHeight="1" spans="1:9">
      <c r="A146" s="94">
        <f t="shared" si="13"/>
        <v>140</v>
      </c>
      <c r="B146" s="26" t="s">
        <v>245</v>
      </c>
      <c r="C146" s="26" t="s">
        <v>248</v>
      </c>
      <c r="D146" s="105">
        <v>2120803</v>
      </c>
      <c r="E146" s="26" t="s">
        <v>1068</v>
      </c>
      <c r="F146" s="26" t="s">
        <v>958</v>
      </c>
      <c r="G146" s="100" t="s">
        <v>1100</v>
      </c>
      <c r="H146" s="101">
        <v>250000</v>
      </c>
      <c r="I146" s="27"/>
    </row>
    <row r="147" ht="43" customHeight="1" spans="1:9">
      <c r="A147" s="94">
        <f t="shared" si="13"/>
        <v>141</v>
      </c>
      <c r="B147" s="26" t="s">
        <v>227</v>
      </c>
      <c r="C147" s="26" t="s">
        <v>228</v>
      </c>
      <c r="D147" s="105">
        <v>2120803</v>
      </c>
      <c r="E147" s="26" t="s">
        <v>1068</v>
      </c>
      <c r="F147" s="26" t="s">
        <v>958</v>
      </c>
      <c r="G147" s="100" t="s">
        <v>1101</v>
      </c>
      <c r="H147" s="101">
        <v>298800</v>
      </c>
      <c r="I147" s="109"/>
    </row>
    <row r="148" s="6" customFormat="1" ht="43" customHeight="1" spans="1:9">
      <c r="A148" s="94">
        <f t="shared" ref="A148:A157" si="14">ROW()-6</f>
        <v>142</v>
      </c>
      <c r="B148" s="26" t="s">
        <v>292</v>
      </c>
      <c r="C148" s="26" t="s">
        <v>982</v>
      </c>
      <c r="D148" s="105">
        <v>2120803</v>
      </c>
      <c r="E148" s="26" t="s">
        <v>1068</v>
      </c>
      <c r="F148" s="26" t="s">
        <v>958</v>
      </c>
      <c r="G148" s="100" t="s">
        <v>1102</v>
      </c>
      <c r="H148" s="101">
        <v>400000</v>
      </c>
      <c r="I148" s="27"/>
    </row>
    <row r="149" s="6" customFormat="1" ht="43" customHeight="1" spans="1:9">
      <c r="A149" s="94">
        <f t="shared" si="14"/>
        <v>143</v>
      </c>
      <c r="B149" s="26" t="s">
        <v>292</v>
      </c>
      <c r="C149" s="26" t="s">
        <v>317</v>
      </c>
      <c r="D149" s="105">
        <v>2120803</v>
      </c>
      <c r="E149" s="26" t="s">
        <v>1068</v>
      </c>
      <c r="F149" s="26" t="s">
        <v>958</v>
      </c>
      <c r="G149" s="100" t="s">
        <v>1103</v>
      </c>
      <c r="H149" s="101">
        <v>352000</v>
      </c>
      <c r="I149" s="27"/>
    </row>
    <row r="150" ht="43" customHeight="1" spans="1:9">
      <c r="A150" s="94">
        <f t="shared" si="14"/>
        <v>144</v>
      </c>
      <c r="B150" s="26" t="s">
        <v>183</v>
      </c>
      <c r="C150" s="26" t="s">
        <v>539</v>
      </c>
      <c r="D150" s="105">
        <v>2120803</v>
      </c>
      <c r="E150" s="26" t="s">
        <v>1068</v>
      </c>
      <c r="F150" s="26" t="s">
        <v>958</v>
      </c>
      <c r="G150" s="100" t="s">
        <v>1104</v>
      </c>
      <c r="H150" s="101">
        <v>42000</v>
      </c>
      <c r="I150" s="27"/>
    </row>
    <row r="151" ht="43" customHeight="1" spans="1:9">
      <c r="A151" s="94">
        <f t="shared" si="14"/>
        <v>145</v>
      </c>
      <c r="B151" s="26" t="s">
        <v>183</v>
      </c>
      <c r="C151" s="26" t="s">
        <v>539</v>
      </c>
      <c r="D151" s="105">
        <v>2120803</v>
      </c>
      <c r="E151" s="26" t="s">
        <v>1068</v>
      </c>
      <c r="F151" s="26" t="s">
        <v>958</v>
      </c>
      <c r="G151" s="100" t="s">
        <v>1105</v>
      </c>
      <c r="H151" s="101">
        <v>65000</v>
      </c>
      <c r="I151" s="27"/>
    </row>
    <row r="152" ht="43" customHeight="1" spans="1:9">
      <c r="A152" s="94">
        <f t="shared" si="14"/>
        <v>146</v>
      </c>
      <c r="B152" s="26" t="s">
        <v>183</v>
      </c>
      <c r="C152" s="26" t="s">
        <v>539</v>
      </c>
      <c r="D152" s="26" t="s">
        <v>1088</v>
      </c>
      <c r="E152" s="26" t="s">
        <v>1068</v>
      </c>
      <c r="F152" s="26" t="s">
        <v>958</v>
      </c>
      <c r="G152" s="100" t="s">
        <v>1106</v>
      </c>
      <c r="H152" s="101">
        <v>99200</v>
      </c>
      <c r="I152" s="27"/>
    </row>
    <row r="153" ht="43" customHeight="1" spans="1:9">
      <c r="A153" s="94">
        <f t="shared" si="14"/>
        <v>147</v>
      </c>
      <c r="B153" s="26" t="s">
        <v>183</v>
      </c>
      <c r="C153" s="26" t="s">
        <v>539</v>
      </c>
      <c r="D153" s="105">
        <v>2120803</v>
      </c>
      <c r="E153" s="26" t="s">
        <v>1068</v>
      </c>
      <c r="F153" s="26" t="s">
        <v>958</v>
      </c>
      <c r="G153" s="107" t="s">
        <v>1107</v>
      </c>
      <c r="H153" s="101">
        <v>2826248</v>
      </c>
      <c r="I153" s="108"/>
    </row>
    <row r="154" s="84" customFormat="1" ht="43" customHeight="1" spans="1:16384">
      <c r="A154" s="94">
        <f t="shared" si="14"/>
        <v>148</v>
      </c>
      <c r="B154" s="26" t="s">
        <v>532</v>
      </c>
      <c r="C154" s="26" t="s">
        <v>184</v>
      </c>
      <c r="D154" s="26">
        <v>2120803</v>
      </c>
      <c r="E154" s="26" t="s">
        <v>1068</v>
      </c>
      <c r="F154" s="26" t="s">
        <v>958</v>
      </c>
      <c r="G154" s="100" t="s">
        <v>1108</v>
      </c>
      <c r="H154" s="101">
        <v>28905</v>
      </c>
      <c r="I154" s="27"/>
      <c r="XEG154" s="104"/>
      <c r="XEH154" s="104"/>
      <c r="XEI154" s="104"/>
      <c r="XEJ154" s="104"/>
      <c r="XEK154" s="104"/>
      <c r="XEL154" s="104"/>
      <c r="XEM154" s="104"/>
      <c r="XEN154" s="104"/>
      <c r="XEO154" s="104"/>
      <c r="XEP154" s="104"/>
      <c r="XEQ154" s="104"/>
      <c r="XER154" s="104"/>
      <c r="XES154" s="104"/>
      <c r="XET154" s="104"/>
      <c r="XEU154" s="104"/>
      <c r="XEV154" s="104"/>
      <c r="XEW154" s="104"/>
      <c r="XEX154" s="104"/>
      <c r="XEY154" s="104"/>
      <c r="XEZ154" s="104"/>
      <c r="XFA154" s="104"/>
      <c r="XFB154" s="104"/>
      <c r="XFC154" s="104"/>
      <c r="XFD154" s="104"/>
    </row>
    <row r="155" s="84" customFormat="1" ht="43" customHeight="1" spans="1:16384">
      <c r="A155" s="94">
        <f t="shared" si="14"/>
        <v>149</v>
      </c>
      <c r="B155" s="26" t="s">
        <v>532</v>
      </c>
      <c r="C155" s="26" t="s">
        <v>184</v>
      </c>
      <c r="D155" s="26">
        <v>2120803</v>
      </c>
      <c r="E155" s="26" t="s">
        <v>1068</v>
      </c>
      <c r="F155" s="26" t="s">
        <v>958</v>
      </c>
      <c r="G155" s="100" t="s">
        <v>1109</v>
      </c>
      <c r="H155" s="101">
        <v>193600</v>
      </c>
      <c r="I155" s="27"/>
      <c r="XEG155" s="104"/>
      <c r="XEH155" s="104"/>
      <c r="XEI155" s="104"/>
      <c r="XEJ155" s="104"/>
      <c r="XEK155" s="104"/>
      <c r="XEL155" s="104"/>
      <c r="XEM155" s="104"/>
      <c r="XEN155" s="104"/>
      <c r="XEO155" s="104"/>
      <c r="XEP155" s="104"/>
      <c r="XEQ155" s="104"/>
      <c r="XER155" s="104"/>
      <c r="XES155" s="104"/>
      <c r="XET155" s="104"/>
      <c r="XEU155" s="104"/>
      <c r="XEV155" s="104"/>
      <c r="XEW155" s="104"/>
      <c r="XEX155" s="104"/>
      <c r="XEY155" s="104"/>
      <c r="XEZ155" s="104"/>
      <c r="XFA155" s="104"/>
      <c r="XFB155" s="104"/>
      <c r="XFC155" s="104"/>
      <c r="XFD155" s="104"/>
    </row>
    <row r="156" s="84" customFormat="1" ht="43" customHeight="1" spans="1:16384">
      <c r="A156" s="94">
        <f t="shared" si="14"/>
        <v>150</v>
      </c>
      <c r="B156" s="26" t="s">
        <v>532</v>
      </c>
      <c r="C156" s="26" t="s">
        <v>184</v>
      </c>
      <c r="D156" s="26">
        <v>2120803</v>
      </c>
      <c r="E156" s="26" t="s">
        <v>1068</v>
      </c>
      <c r="F156" s="26" t="s">
        <v>958</v>
      </c>
      <c r="G156" s="100" t="s">
        <v>1110</v>
      </c>
      <c r="H156" s="101">
        <v>615000</v>
      </c>
      <c r="I156" s="27"/>
      <c r="XEG156" s="104"/>
      <c r="XEH156" s="104"/>
      <c r="XEI156" s="104"/>
      <c r="XEJ156" s="104"/>
      <c r="XEK156" s="104"/>
      <c r="XEL156" s="104"/>
      <c r="XEM156" s="104"/>
      <c r="XEN156" s="104"/>
      <c r="XEO156" s="104"/>
      <c r="XEP156" s="104"/>
      <c r="XEQ156" s="104"/>
      <c r="XER156" s="104"/>
      <c r="XES156" s="104"/>
      <c r="XET156" s="104"/>
      <c r="XEU156" s="104"/>
      <c r="XEV156" s="104"/>
      <c r="XEW156" s="104"/>
      <c r="XEX156" s="104"/>
      <c r="XEY156" s="104"/>
      <c r="XEZ156" s="104"/>
      <c r="XFA156" s="104"/>
      <c r="XFB156" s="104"/>
      <c r="XFC156" s="104"/>
      <c r="XFD156" s="104"/>
    </row>
    <row r="157" s="84" customFormat="1" ht="43" customHeight="1" spans="1:16384">
      <c r="A157" s="94">
        <f t="shared" si="14"/>
        <v>151</v>
      </c>
      <c r="B157" s="26" t="s">
        <v>532</v>
      </c>
      <c r="C157" s="26" t="s">
        <v>184</v>
      </c>
      <c r="D157" s="26">
        <v>2120803</v>
      </c>
      <c r="E157" s="26" t="s">
        <v>1068</v>
      </c>
      <c r="F157" s="26" t="s">
        <v>958</v>
      </c>
      <c r="G157" s="100" t="s">
        <v>1111</v>
      </c>
      <c r="H157" s="101">
        <v>49684</v>
      </c>
      <c r="I157" s="27"/>
      <c r="XEG157" s="104"/>
      <c r="XEH157" s="104"/>
      <c r="XEI157" s="104"/>
      <c r="XEJ157" s="104"/>
      <c r="XEK157" s="104"/>
      <c r="XEL157" s="104"/>
      <c r="XEM157" s="104"/>
      <c r="XEN157" s="104"/>
      <c r="XEO157" s="104"/>
      <c r="XEP157" s="104"/>
      <c r="XEQ157" s="104"/>
      <c r="XER157" s="104"/>
      <c r="XES157" s="104"/>
      <c r="XET157" s="104"/>
      <c r="XEU157" s="104"/>
      <c r="XEV157" s="104"/>
      <c r="XEW157" s="104"/>
      <c r="XEX157" s="104"/>
      <c r="XEY157" s="104"/>
      <c r="XEZ157" s="104"/>
      <c r="XFA157" s="104"/>
      <c r="XFB157" s="104"/>
      <c r="XFC157" s="104"/>
      <c r="XFD157" s="104"/>
    </row>
    <row r="158" s="84" customFormat="1" ht="43" customHeight="1" spans="1:16384">
      <c r="A158" s="94">
        <f t="shared" ref="A158:A167" si="15">ROW()-6</f>
        <v>152</v>
      </c>
      <c r="B158" s="26" t="s">
        <v>532</v>
      </c>
      <c r="C158" s="26" t="s">
        <v>184</v>
      </c>
      <c r="D158" s="26">
        <v>2120803</v>
      </c>
      <c r="E158" s="26" t="s">
        <v>1068</v>
      </c>
      <c r="F158" s="26" t="s">
        <v>958</v>
      </c>
      <c r="G158" s="100" t="s">
        <v>1112</v>
      </c>
      <c r="H158" s="101">
        <v>25000</v>
      </c>
      <c r="I158" s="27"/>
      <c r="XEG158" s="104"/>
      <c r="XEH158" s="104"/>
      <c r="XEI158" s="104"/>
      <c r="XEJ158" s="104"/>
      <c r="XEK158" s="104"/>
      <c r="XEL158" s="104"/>
      <c r="XEM158" s="104"/>
      <c r="XEN158" s="104"/>
      <c r="XEO158" s="104"/>
      <c r="XEP158" s="104"/>
      <c r="XEQ158" s="104"/>
      <c r="XER158" s="104"/>
      <c r="XES158" s="104"/>
      <c r="XET158" s="104"/>
      <c r="XEU158" s="104"/>
      <c r="XEV158" s="104"/>
      <c r="XEW158" s="104"/>
      <c r="XEX158" s="104"/>
      <c r="XEY158" s="104"/>
      <c r="XEZ158" s="104"/>
      <c r="XFA158" s="104"/>
      <c r="XFB158" s="104"/>
      <c r="XFC158" s="104"/>
      <c r="XFD158" s="104"/>
    </row>
    <row r="159" s="84" customFormat="1" ht="43" customHeight="1" spans="1:16384">
      <c r="A159" s="94">
        <f t="shared" si="15"/>
        <v>153</v>
      </c>
      <c r="B159" s="26" t="s">
        <v>532</v>
      </c>
      <c r="C159" s="26" t="s">
        <v>184</v>
      </c>
      <c r="D159" s="26">
        <v>2120803</v>
      </c>
      <c r="E159" s="26" t="s">
        <v>1068</v>
      </c>
      <c r="F159" s="26" t="s">
        <v>958</v>
      </c>
      <c r="G159" s="100" t="s">
        <v>1113</v>
      </c>
      <c r="H159" s="101">
        <v>63375</v>
      </c>
      <c r="I159" s="27"/>
      <c r="XEG159" s="104"/>
      <c r="XEH159" s="104"/>
      <c r="XEI159" s="104"/>
      <c r="XEJ159" s="104"/>
      <c r="XEK159" s="104"/>
      <c r="XEL159" s="104"/>
      <c r="XEM159" s="104"/>
      <c r="XEN159" s="104"/>
      <c r="XEO159" s="104"/>
      <c r="XEP159" s="104"/>
      <c r="XEQ159" s="104"/>
      <c r="XER159" s="104"/>
      <c r="XES159" s="104"/>
      <c r="XET159" s="104"/>
      <c r="XEU159" s="104"/>
      <c r="XEV159" s="104"/>
      <c r="XEW159" s="104"/>
      <c r="XEX159" s="104"/>
      <c r="XEY159" s="104"/>
      <c r="XEZ159" s="104"/>
      <c r="XFA159" s="104"/>
      <c r="XFB159" s="104"/>
      <c r="XFC159" s="104"/>
      <c r="XFD159" s="104"/>
    </row>
    <row r="160" s="84" customFormat="1" ht="43" customHeight="1" spans="1:16384">
      <c r="A160" s="94">
        <f t="shared" si="15"/>
        <v>154</v>
      </c>
      <c r="B160" s="26" t="s">
        <v>532</v>
      </c>
      <c r="C160" s="26" t="s">
        <v>184</v>
      </c>
      <c r="D160" s="26">
        <v>2120803</v>
      </c>
      <c r="E160" s="26" t="s">
        <v>1068</v>
      </c>
      <c r="F160" s="26" t="s">
        <v>958</v>
      </c>
      <c r="G160" s="100" t="s">
        <v>1114</v>
      </c>
      <c r="H160" s="101">
        <v>85277</v>
      </c>
      <c r="I160" s="27"/>
      <c r="XEG160" s="104"/>
      <c r="XEH160" s="104"/>
      <c r="XEI160" s="104"/>
      <c r="XEJ160" s="104"/>
      <c r="XEK160" s="104"/>
      <c r="XEL160" s="104"/>
      <c r="XEM160" s="104"/>
      <c r="XEN160" s="104"/>
      <c r="XEO160" s="104"/>
      <c r="XEP160" s="104"/>
      <c r="XEQ160" s="104"/>
      <c r="XER160" s="104"/>
      <c r="XES160" s="104"/>
      <c r="XET160" s="104"/>
      <c r="XEU160" s="104"/>
      <c r="XEV160" s="104"/>
      <c r="XEW160" s="104"/>
      <c r="XEX160" s="104"/>
      <c r="XEY160" s="104"/>
      <c r="XEZ160" s="104"/>
      <c r="XFA160" s="104"/>
      <c r="XFB160" s="104"/>
      <c r="XFC160" s="104"/>
      <c r="XFD160" s="104"/>
    </row>
    <row r="161" s="84" customFormat="1" ht="43" customHeight="1" spans="1:16384">
      <c r="A161" s="94">
        <f t="shared" si="15"/>
        <v>155</v>
      </c>
      <c r="B161" s="26" t="s">
        <v>532</v>
      </c>
      <c r="C161" s="26" t="s">
        <v>184</v>
      </c>
      <c r="D161" s="26">
        <v>2120803</v>
      </c>
      <c r="E161" s="26" t="s">
        <v>1068</v>
      </c>
      <c r="F161" s="26" t="s">
        <v>958</v>
      </c>
      <c r="G161" s="100" t="s">
        <v>1115</v>
      </c>
      <c r="H161" s="101">
        <v>166162.11</v>
      </c>
      <c r="I161" s="27"/>
      <c r="XEG161" s="104"/>
      <c r="XEH161" s="104"/>
      <c r="XEI161" s="104"/>
      <c r="XEJ161" s="104"/>
      <c r="XEK161" s="104"/>
      <c r="XEL161" s="104"/>
      <c r="XEM161" s="104"/>
      <c r="XEN161" s="104"/>
      <c r="XEO161" s="104"/>
      <c r="XEP161" s="104"/>
      <c r="XEQ161" s="104"/>
      <c r="XER161" s="104"/>
      <c r="XES161" s="104"/>
      <c r="XET161" s="104"/>
      <c r="XEU161" s="104"/>
      <c r="XEV161" s="104"/>
      <c r="XEW161" s="104"/>
      <c r="XEX161" s="104"/>
      <c r="XEY161" s="104"/>
      <c r="XEZ161" s="104"/>
      <c r="XFA161" s="104"/>
      <c r="XFB161" s="104"/>
      <c r="XFC161" s="104"/>
      <c r="XFD161" s="104"/>
    </row>
    <row r="162" s="84" customFormat="1" ht="43" customHeight="1" spans="1:16384">
      <c r="A162" s="94">
        <f t="shared" si="15"/>
        <v>156</v>
      </c>
      <c r="B162" s="26" t="s">
        <v>532</v>
      </c>
      <c r="C162" s="26" t="s">
        <v>184</v>
      </c>
      <c r="D162" s="26">
        <v>2120803</v>
      </c>
      <c r="E162" s="26" t="s">
        <v>1068</v>
      </c>
      <c r="F162" s="26" t="s">
        <v>958</v>
      </c>
      <c r="G162" s="100" t="s">
        <v>1116</v>
      </c>
      <c r="H162" s="101">
        <v>825271.89</v>
      </c>
      <c r="I162" s="27"/>
      <c r="XEG162" s="104"/>
      <c r="XEH162" s="104"/>
      <c r="XEI162" s="104"/>
      <c r="XEJ162" s="104"/>
      <c r="XEK162" s="104"/>
      <c r="XEL162" s="104"/>
      <c r="XEM162" s="104"/>
      <c r="XEN162" s="104"/>
      <c r="XEO162" s="104"/>
      <c r="XEP162" s="104"/>
      <c r="XEQ162" s="104"/>
      <c r="XER162" s="104"/>
      <c r="XES162" s="104"/>
      <c r="XET162" s="104"/>
      <c r="XEU162" s="104"/>
      <c r="XEV162" s="104"/>
      <c r="XEW162" s="104"/>
      <c r="XEX162" s="104"/>
      <c r="XEY162" s="104"/>
      <c r="XEZ162" s="104"/>
      <c r="XFA162" s="104"/>
      <c r="XFB162" s="104"/>
      <c r="XFC162" s="104"/>
      <c r="XFD162" s="104"/>
    </row>
    <row r="163" s="84" customFormat="1" ht="43" customHeight="1" spans="1:16384">
      <c r="A163" s="94">
        <f t="shared" si="15"/>
        <v>157</v>
      </c>
      <c r="B163" s="26" t="s">
        <v>532</v>
      </c>
      <c r="C163" s="26" t="s">
        <v>184</v>
      </c>
      <c r="D163" s="26">
        <v>2120803</v>
      </c>
      <c r="E163" s="26" t="s">
        <v>1068</v>
      </c>
      <c r="F163" s="26" t="s">
        <v>958</v>
      </c>
      <c r="G163" s="100" t="s">
        <v>1117</v>
      </c>
      <c r="H163" s="101">
        <v>102450</v>
      </c>
      <c r="I163" s="27"/>
      <c r="XEG163" s="104"/>
      <c r="XEH163" s="104"/>
      <c r="XEI163" s="104"/>
      <c r="XEJ163" s="104"/>
      <c r="XEK163" s="104"/>
      <c r="XEL163" s="104"/>
      <c r="XEM163" s="104"/>
      <c r="XEN163" s="104"/>
      <c r="XEO163" s="104"/>
      <c r="XEP163" s="104"/>
      <c r="XEQ163" s="104"/>
      <c r="XER163" s="104"/>
      <c r="XES163" s="104"/>
      <c r="XET163" s="104"/>
      <c r="XEU163" s="104"/>
      <c r="XEV163" s="104"/>
      <c r="XEW163" s="104"/>
      <c r="XEX163" s="104"/>
      <c r="XEY163" s="104"/>
      <c r="XEZ163" s="104"/>
      <c r="XFA163" s="104"/>
      <c r="XFB163" s="104"/>
      <c r="XFC163" s="104"/>
      <c r="XFD163" s="104"/>
    </row>
    <row r="164" s="84" customFormat="1" ht="43" customHeight="1" spans="1:16384">
      <c r="A164" s="94">
        <f t="shared" si="15"/>
        <v>158</v>
      </c>
      <c r="B164" s="26" t="s">
        <v>532</v>
      </c>
      <c r="C164" s="26" t="s">
        <v>184</v>
      </c>
      <c r="D164" s="26">
        <v>2120803</v>
      </c>
      <c r="E164" s="26" t="s">
        <v>1068</v>
      </c>
      <c r="F164" s="26" t="s">
        <v>958</v>
      </c>
      <c r="G164" s="100" t="s">
        <v>1118</v>
      </c>
      <c r="H164" s="101">
        <v>20800</v>
      </c>
      <c r="I164" s="27"/>
      <c r="XEG164" s="104"/>
      <c r="XEH164" s="104"/>
      <c r="XEI164" s="104"/>
      <c r="XEJ164" s="104"/>
      <c r="XEK164" s="104"/>
      <c r="XEL164" s="104"/>
      <c r="XEM164" s="104"/>
      <c r="XEN164" s="104"/>
      <c r="XEO164" s="104"/>
      <c r="XEP164" s="104"/>
      <c r="XEQ164" s="104"/>
      <c r="XER164" s="104"/>
      <c r="XES164" s="104"/>
      <c r="XET164" s="104"/>
      <c r="XEU164" s="104"/>
      <c r="XEV164" s="104"/>
      <c r="XEW164" s="104"/>
      <c r="XEX164" s="104"/>
      <c r="XEY164" s="104"/>
      <c r="XEZ164" s="104"/>
      <c r="XFA164" s="104"/>
      <c r="XFB164" s="104"/>
      <c r="XFC164" s="104"/>
      <c r="XFD164" s="104"/>
    </row>
    <row r="165" s="84" customFormat="1" ht="43" customHeight="1" spans="1:16384">
      <c r="A165" s="94">
        <f t="shared" si="15"/>
        <v>159</v>
      </c>
      <c r="B165" s="26" t="s">
        <v>532</v>
      </c>
      <c r="C165" s="26" t="s">
        <v>184</v>
      </c>
      <c r="D165" s="26">
        <v>2120803</v>
      </c>
      <c r="E165" s="26" t="s">
        <v>1068</v>
      </c>
      <c r="F165" s="26" t="s">
        <v>958</v>
      </c>
      <c r="G165" s="100" t="s">
        <v>1119</v>
      </c>
      <c r="H165" s="101">
        <v>25600</v>
      </c>
      <c r="I165" s="27"/>
      <c r="XEG165" s="104"/>
      <c r="XEH165" s="104"/>
      <c r="XEI165" s="104"/>
      <c r="XEJ165" s="104"/>
      <c r="XEK165" s="104"/>
      <c r="XEL165" s="104"/>
      <c r="XEM165" s="104"/>
      <c r="XEN165" s="104"/>
      <c r="XEO165" s="104"/>
      <c r="XEP165" s="104"/>
      <c r="XEQ165" s="104"/>
      <c r="XER165" s="104"/>
      <c r="XES165" s="104"/>
      <c r="XET165" s="104"/>
      <c r="XEU165" s="104"/>
      <c r="XEV165" s="104"/>
      <c r="XEW165" s="104"/>
      <c r="XEX165" s="104"/>
      <c r="XEY165" s="104"/>
      <c r="XEZ165" s="104"/>
      <c r="XFA165" s="104"/>
      <c r="XFB165" s="104"/>
      <c r="XFC165" s="104"/>
      <c r="XFD165" s="104"/>
    </row>
    <row r="166" s="84" customFormat="1" ht="43" customHeight="1" spans="1:16384">
      <c r="A166" s="94">
        <f t="shared" si="15"/>
        <v>160</v>
      </c>
      <c r="B166" s="26" t="s">
        <v>532</v>
      </c>
      <c r="C166" s="26" t="s">
        <v>184</v>
      </c>
      <c r="D166" s="26">
        <v>2120803</v>
      </c>
      <c r="E166" s="26" t="s">
        <v>1068</v>
      </c>
      <c r="F166" s="26" t="s">
        <v>958</v>
      </c>
      <c r="G166" s="100" t="s">
        <v>1120</v>
      </c>
      <c r="H166" s="101">
        <v>43590</v>
      </c>
      <c r="I166" s="27"/>
      <c r="XEG166" s="104"/>
      <c r="XEH166" s="104"/>
      <c r="XEI166" s="104"/>
      <c r="XEJ166" s="104"/>
      <c r="XEK166" s="104"/>
      <c r="XEL166" s="104"/>
      <c r="XEM166" s="104"/>
      <c r="XEN166" s="104"/>
      <c r="XEO166" s="104"/>
      <c r="XEP166" s="104"/>
      <c r="XEQ166" s="104"/>
      <c r="XER166" s="104"/>
      <c r="XES166" s="104"/>
      <c r="XET166" s="104"/>
      <c r="XEU166" s="104"/>
      <c r="XEV166" s="104"/>
      <c r="XEW166" s="104"/>
      <c r="XEX166" s="104"/>
      <c r="XEY166" s="104"/>
      <c r="XEZ166" s="104"/>
      <c r="XFA166" s="104"/>
      <c r="XFB166" s="104"/>
      <c r="XFC166" s="104"/>
      <c r="XFD166" s="104"/>
    </row>
    <row r="167" s="84" customFormat="1" ht="43" customHeight="1" spans="1:16384">
      <c r="A167" s="94">
        <f t="shared" si="15"/>
        <v>161</v>
      </c>
      <c r="B167" s="26" t="s">
        <v>532</v>
      </c>
      <c r="C167" s="26" t="s">
        <v>184</v>
      </c>
      <c r="D167" s="26">
        <v>2120803</v>
      </c>
      <c r="E167" s="26" t="s">
        <v>1068</v>
      </c>
      <c r="F167" s="26" t="s">
        <v>958</v>
      </c>
      <c r="G167" s="100" t="s">
        <v>1121</v>
      </c>
      <c r="H167" s="101">
        <v>193360.05</v>
      </c>
      <c r="I167" s="27"/>
      <c r="XEG167" s="104"/>
      <c r="XEH167" s="104"/>
      <c r="XEI167" s="104"/>
      <c r="XEJ167" s="104"/>
      <c r="XEK167" s="104"/>
      <c r="XEL167" s="104"/>
      <c r="XEM167" s="104"/>
      <c r="XEN167" s="104"/>
      <c r="XEO167" s="104"/>
      <c r="XEP167" s="104"/>
      <c r="XEQ167" s="104"/>
      <c r="XER167" s="104"/>
      <c r="XES167" s="104"/>
      <c r="XET167" s="104"/>
      <c r="XEU167" s="104"/>
      <c r="XEV167" s="104"/>
      <c r="XEW167" s="104"/>
      <c r="XEX167" s="104"/>
      <c r="XEY167" s="104"/>
      <c r="XEZ167" s="104"/>
      <c r="XFA167" s="104"/>
      <c r="XFB167" s="104"/>
      <c r="XFC167" s="104"/>
      <c r="XFD167" s="104"/>
    </row>
    <row r="168" s="84" customFormat="1" ht="43" customHeight="1" spans="1:16384">
      <c r="A168" s="94">
        <f t="shared" ref="A168:A177" si="16">ROW()-6</f>
        <v>162</v>
      </c>
      <c r="B168" s="26" t="s">
        <v>532</v>
      </c>
      <c r="C168" s="26" t="s">
        <v>184</v>
      </c>
      <c r="D168" s="26">
        <v>2120803</v>
      </c>
      <c r="E168" s="26" t="s">
        <v>1068</v>
      </c>
      <c r="F168" s="26" t="s">
        <v>958</v>
      </c>
      <c r="G168" s="100" t="s">
        <v>1122</v>
      </c>
      <c r="H168" s="101">
        <v>81685</v>
      </c>
      <c r="I168" s="27"/>
      <c r="XEG168" s="104"/>
      <c r="XEH168" s="104"/>
      <c r="XEI168" s="104"/>
      <c r="XEJ168" s="104"/>
      <c r="XEK168" s="104"/>
      <c r="XEL168" s="104"/>
      <c r="XEM168" s="104"/>
      <c r="XEN168" s="104"/>
      <c r="XEO168" s="104"/>
      <c r="XEP168" s="104"/>
      <c r="XEQ168" s="104"/>
      <c r="XER168" s="104"/>
      <c r="XES168" s="104"/>
      <c r="XET168" s="104"/>
      <c r="XEU168" s="104"/>
      <c r="XEV168" s="104"/>
      <c r="XEW168" s="104"/>
      <c r="XEX168" s="104"/>
      <c r="XEY168" s="104"/>
      <c r="XEZ168" s="104"/>
      <c r="XFA168" s="104"/>
      <c r="XFB168" s="104"/>
      <c r="XFC168" s="104"/>
      <c r="XFD168" s="104"/>
    </row>
    <row r="169" s="84" customFormat="1" ht="43" customHeight="1" spans="1:16384">
      <c r="A169" s="94">
        <f t="shared" si="16"/>
        <v>163</v>
      </c>
      <c r="B169" s="26" t="s">
        <v>532</v>
      </c>
      <c r="C169" s="26" t="s">
        <v>184</v>
      </c>
      <c r="D169" s="26">
        <v>2120803</v>
      </c>
      <c r="E169" s="26" t="s">
        <v>1068</v>
      </c>
      <c r="F169" s="26" t="s">
        <v>958</v>
      </c>
      <c r="G169" s="100" t="s">
        <v>1123</v>
      </c>
      <c r="H169" s="101">
        <v>813200</v>
      </c>
      <c r="I169" s="27"/>
      <c r="XEG169" s="104"/>
      <c r="XEH169" s="104"/>
      <c r="XEI169" s="104"/>
      <c r="XEJ169" s="104"/>
      <c r="XEK169" s="104"/>
      <c r="XEL169" s="104"/>
      <c r="XEM169" s="104"/>
      <c r="XEN169" s="104"/>
      <c r="XEO169" s="104"/>
      <c r="XEP169" s="104"/>
      <c r="XEQ169" s="104"/>
      <c r="XER169" s="104"/>
      <c r="XES169" s="104"/>
      <c r="XET169" s="104"/>
      <c r="XEU169" s="104"/>
      <c r="XEV169" s="104"/>
      <c r="XEW169" s="104"/>
      <c r="XEX169" s="104"/>
      <c r="XEY169" s="104"/>
      <c r="XEZ169" s="104"/>
      <c r="XFA169" s="104"/>
      <c r="XFB169" s="104"/>
      <c r="XFC169" s="104"/>
      <c r="XFD169" s="104"/>
    </row>
    <row r="170" s="84" customFormat="1" ht="43" customHeight="1" spans="1:16384">
      <c r="A170" s="94">
        <f t="shared" si="16"/>
        <v>164</v>
      </c>
      <c r="B170" s="26" t="s">
        <v>532</v>
      </c>
      <c r="C170" s="26" t="s">
        <v>184</v>
      </c>
      <c r="D170" s="26">
        <v>2120803</v>
      </c>
      <c r="E170" s="26" t="s">
        <v>1068</v>
      </c>
      <c r="F170" s="26" t="s">
        <v>958</v>
      </c>
      <c r="G170" s="100" t="s">
        <v>1124</v>
      </c>
      <c r="H170" s="101">
        <v>23000</v>
      </c>
      <c r="I170" s="27"/>
      <c r="XEG170" s="104"/>
      <c r="XEH170" s="104"/>
      <c r="XEI170" s="104"/>
      <c r="XEJ170" s="104"/>
      <c r="XEK170" s="104"/>
      <c r="XEL170" s="104"/>
      <c r="XEM170" s="104"/>
      <c r="XEN170" s="104"/>
      <c r="XEO170" s="104"/>
      <c r="XEP170" s="104"/>
      <c r="XEQ170" s="104"/>
      <c r="XER170" s="104"/>
      <c r="XES170" s="104"/>
      <c r="XET170" s="104"/>
      <c r="XEU170" s="104"/>
      <c r="XEV170" s="104"/>
      <c r="XEW170" s="104"/>
      <c r="XEX170" s="104"/>
      <c r="XEY170" s="104"/>
      <c r="XEZ170" s="104"/>
      <c r="XFA170" s="104"/>
      <c r="XFB170" s="104"/>
      <c r="XFC170" s="104"/>
      <c r="XFD170" s="104"/>
    </row>
    <row r="171" s="84" customFormat="1" ht="43" customHeight="1" spans="1:16384">
      <c r="A171" s="94">
        <f t="shared" si="16"/>
        <v>165</v>
      </c>
      <c r="B171" s="26" t="s">
        <v>532</v>
      </c>
      <c r="C171" s="26" t="s">
        <v>184</v>
      </c>
      <c r="D171" s="26">
        <v>2120803</v>
      </c>
      <c r="E171" s="26" t="s">
        <v>1068</v>
      </c>
      <c r="F171" s="26" t="s">
        <v>958</v>
      </c>
      <c r="G171" s="100" t="s">
        <v>1125</v>
      </c>
      <c r="H171" s="101">
        <v>22000</v>
      </c>
      <c r="I171" s="27"/>
      <c r="XEG171" s="104"/>
      <c r="XEH171" s="104"/>
      <c r="XEI171" s="104"/>
      <c r="XEJ171" s="104"/>
      <c r="XEK171" s="104"/>
      <c r="XEL171" s="104"/>
      <c r="XEM171" s="104"/>
      <c r="XEN171" s="104"/>
      <c r="XEO171" s="104"/>
      <c r="XEP171" s="104"/>
      <c r="XEQ171" s="104"/>
      <c r="XER171" s="104"/>
      <c r="XES171" s="104"/>
      <c r="XET171" s="104"/>
      <c r="XEU171" s="104"/>
      <c r="XEV171" s="104"/>
      <c r="XEW171" s="104"/>
      <c r="XEX171" s="104"/>
      <c r="XEY171" s="104"/>
      <c r="XEZ171" s="104"/>
      <c r="XFA171" s="104"/>
      <c r="XFB171" s="104"/>
      <c r="XFC171" s="104"/>
      <c r="XFD171" s="104"/>
    </row>
    <row r="172" s="84" customFormat="1" ht="43" customHeight="1" spans="1:16384">
      <c r="A172" s="94">
        <f t="shared" si="16"/>
        <v>166</v>
      </c>
      <c r="B172" s="26" t="s">
        <v>532</v>
      </c>
      <c r="C172" s="26" t="s">
        <v>184</v>
      </c>
      <c r="D172" s="26">
        <v>2120803</v>
      </c>
      <c r="E172" s="26" t="s">
        <v>1068</v>
      </c>
      <c r="F172" s="26" t="s">
        <v>958</v>
      </c>
      <c r="G172" s="100" t="s">
        <v>1126</v>
      </c>
      <c r="H172" s="101">
        <v>47700</v>
      </c>
      <c r="I172" s="27"/>
      <c r="XEG172" s="104"/>
      <c r="XEH172" s="104"/>
      <c r="XEI172" s="104"/>
      <c r="XEJ172" s="104"/>
      <c r="XEK172" s="104"/>
      <c r="XEL172" s="104"/>
      <c r="XEM172" s="104"/>
      <c r="XEN172" s="104"/>
      <c r="XEO172" s="104"/>
      <c r="XEP172" s="104"/>
      <c r="XEQ172" s="104"/>
      <c r="XER172" s="104"/>
      <c r="XES172" s="104"/>
      <c r="XET172" s="104"/>
      <c r="XEU172" s="104"/>
      <c r="XEV172" s="104"/>
      <c r="XEW172" s="104"/>
      <c r="XEX172" s="104"/>
      <c r="XEY172" s="104"/>
      <c r="XEZ172" s="104"/>
      <c r="XFA172" s="104"/>
      <c r="XFB172" s="104"/>
      <c r="XFC172" s="104"/>
      <c r="XFD172" s="104"/>
    </row>
    <row r="173" s="84" customFormat="1" ht="43" customHeight="1" spans="1:16384">
      <c r="A173" s="94">
        <f t="shared" si="16"/>
        <v>167</v>
      </c>
      <c r="B173" s="26" t="s">
        <v>532</v>
      </c>
      <c r="C173" s="26" t="s">
        <v>184</v>
      </c>
      <c r="D173" s="26">
        <v>2120803</v>
      </c>
      <c r="E173" s="26" t="s">
        <v>1068</v>
      </c>
      <c r="F173" s="26" t="s">
        <v>958</v>
      </c>
      <c r="G173" s="100" t="s">
        <v>1127</v>
      </c>
      <c r="H173" s="101">
        <v>111300</v>
      </c>
      <c r="I173" s="27"/>
      <c r="XEG173" s="104"/>
      <c r="XEH173" s="104"/>
      <c r="XEI173" s="104"/>
      <c r="XEJ173" s="104"/>
      <c r="XEK173" s="104"/>
      <c r="XEL173" s="104"/>
      <c r="XEM173" s="104"/>
      <c r="XEN173" s="104"/>
      <c r="XEO173" s="104"/>
      <c r="XEP173" s="104"/>
      <c r="XEQ173" s="104"/>
      <c r="XER173" s="104"/>
      <c r="XES173" s="104"/>
      <c r="XET173" s="104"/>
      <c r="XEU173" s="104"/>
      <c r="XEV173" s="104"/>
      <c r="XEW173" s="104"/>
      <c r="XEX173" s="104"/>
      <c r="XEY173" s="104"/>
      <c r="XEZ173" s="104"/>
      <c r="XFA173" s="104"/>
      <c r="XFB173" s="104"/>
      <c r="XFC173" s="104"/>
      <c r="XFD173" s="104"/>
    </row>
    <row r="174" s="84" customFormat="1" ht="43" customHeight="1" spans="1:16384">
      <c r="A174" s="94">
        <f t="shared" si="16"/>
        <v>168</v>
      </c>
      <c r="B174" s="26" t="s">
        <v>532</v>
      </c>
      <c r="C174" s="26" t="s">
        <v>184</v>
      </c>
      <c r="D174" s="26">
        <v>2120803</v>
      </c>
      <c r="E174" s="26" t="s">
        <v>1068</v>
      </c>
      <c r="F174" s="26" t="s">
        <v>958</v>
      </c>
      <c r="G174" s="100" t="s">
        <v>1128</v>
      </c>
      <c r="H174" s="101">
        <v>146921.2</v>
      </c>
      <c r="I174" s="27"/>
      <c r="XEG174" s="104"/>
      <c r="XEH174" s="104"/>
      <c r="XEI174" s="104"/>
      <c r="XEJ174" s="104"/>
      <c r="XEK174" s="104"/>
      <c r="XEL174" s="104"/>
      <c r="XEM174" s="104"/>
      <c r="XEN174" s="104"/>
      <c r="XEO174" s="104"/>
      <c r="XEP174" s="104"/>
      <c r="XEQ174" s="104"/>
      <c r="XER174" s="104"/>
      <c r="XES174" s="104"/>
      <c r="XET174" s="104"/>
      <c r="XEU174" s="104"/>
      <c r="XEV174" s="104"/>
      <c r="XEW174" s="104"/>
      <c r="XEX174" s="104"/>
      <c r="XEY174" s="104"/>
      <c r="XEZ174" s="104"/>
      <c r="XFA174" s="104"/>
      <c r="XFB174" s="104"/>
      <c r="XFC174" s="104"/>
      <c r="XFD174" s="104"/>
    </row>
    <row r="175" s="84" customFormat="1" ht="43" customHeight="1" spans="1:16384">
      <c r="A175" s="94">
        <f t="shared" si="16"/>
        <v>169</v>
      </c>
      <c r="B175" s="26" t="s">
        <v>532</v>
      </c>
      <c r="C175" s="26" t="s">
        <v>184</v>
      </c>
      <c r="D175" s="26">
        <v>2120803</v>
      </c>
      <c r="E175" s="26" t="s">
        <v>1068</v>
      </c>
      <c r="F175" s="26" t="s">
        <v>958</v>
      </c>
      <c r="G175" s="100" t="s">
        <v>1129</v>
      </c>
      <c r="H175" s="101">
        <v>150000</v>
      </c>
      <c r="I175" s="27"/>
      <c r="XEG175" s="104"/>
      <c r="XEH175" s="104"/>
      <c r="XEI175" s="104"/>
      <c r="XEJ175" s="104"/>
      <c r="XEK175" s="104"/>
      <c r="XEL175" s="104"/>
      <c r="XEM175" s="104"/>
      <c r="XEN175" s="104"/>
      <c r="XEO175" s="104"/>
      <c r="XEP175" s="104"/>
      <c r="XEQ175" s="104"/>
      <c r="XER175" s="104"/>
      <c r="XES175" s="104"/>
      <c r="XET175" s="104"/>
      <c r="XEU175" s="104"/>
      <c r="XEV175" s="104"/>
      <c r="XEW175" s="104"/>
      <c r="XEX175" s="104"/>
      <c r="XEY175" s="104"/>
      <c r="XEZ175" s="104"/>
      <c r="XFA175" s="104"/>
      <c r="XFB175" s="104"/>
      <c r="XFC175" s="104"/>
      <c r="XFD175" s="104"/>
    </row>
    <row r="176" s="84" customFormat="1" ht="43" customHeight="1" spans="1:16384">
      <c r="A176" s="94">
        <f t="shared" si="16"/>
        <v>170</v>
      </c>
      <c r="B176" s="26" t="s">
        <v>532</v>
      </c>
      <c r="C176" s="26" t="s">
        <v>184</v>
      </c>
      <c r="D176" s="26">
        <v>2120803</v>
      </c>
      <c r="E176" s="26" t="s">
        <v>1068</v>
      </c>
      <c r="F176" s="26" t="s">
        <v>958</v>
      </c>
      <c r="G176" s="100" t="s">
        <v>1130</v>
      </c>
      <c r="H176" s="101">
        <v>75776.98</v>
      </c>
      <c r="I176" s="27"/>
      <c r="XEG176" s="104"/>
      <c r="XEH176" s="104"/>
      <c r="XEI176" s="104"/>
      <c r="XEJ176" s="104"/>
      <c r="XEK176" s="104"/>
      <c r="XEL176" s="104"/>
      <c r="XEM176" s="104"/>
      <c r="XEN176" s="104"/>
      <c r="XEO176" s="104"/>
      <c r="XEP176" s="104"/>
      <c r="XEQ176" s="104"/>
      <c r="XER176" s="104"/>
      <c r="XES176" s="104"/>
      <c r="XET176" s="104"/>
      <c r="XEU176" s="104"/>
      <c r="XEV176" s="104"/>
      <c r="XEW176" s="104"/>
      <c r="XEX176" s="104"/>
      <c r="XEY176" s="104"/>
      <c r="XEZ176" s="104"/>
      <c r="XFA176" s="104"/>
      <c r="XFB176" s="104"/>
      <c r="XFC176" s="104"/>
      <c r="XFD176" s="104"/>
    </row>
    <row r="177" s="84" customFormat="1" ht="43" customHeight="1" spans="1:16384">
      <c r="A177" s="94">
        <f t="shared" si="16"/>
        <v>171</v>
      </c>
      <c r="B177" s="26" t="s">
        <v>532</v>
      </c>
      <c r="C177" s="26" t="s">
        <v>184</v>
      </c>
      <c r="D177" s="26">
        <v>2120803</v>
      </c>
      <c r="E177" s="26" t="s">
        <v>1068</v>
      </c>
      <c r="F177" s="26" t="s">
        <v>958</v>
      </c>
      <c r="G177" s="100" t="s">
        <v>1131</v>
      </c>
      <c r="H177" s="101">
        <v>934000</v>
      </c>
      <c r="I177" s="27"/>
      <c r="XEG177" s="104"/>
      <c r="XEH177" s="104"/>
      <c r="XEI177" s="104"/>
      <c r="XEJ177" s="104"/>
      <c r="XEK177" s="104"/>
      <c r="XEL177" s="104"/>
      <c r="XEM177" s="104"/>
      <c r="XEN177" s="104"/>
      <c r="XEO177" s="104"/>
      <c r="XEP177" s="104"/>
      <c r="XEQ177" s="104"/>
      <c r="XER177" s="104"/>
      <c r="XES177" s="104"/>
      <c r="XET177" s="104"/>
      <c r="XEU177" s="104"/>
      <c r="XEV177" s="104"/>
      <c r="XEW177" s="104"/>
      <c r="XEX177" s="104"/>
      <c r="XEY177" s="104"/>
      <c r="XEZ177" s="104"/>
      <c r="XFA177" s="104"/>
      <c r="XFB177" s="104"/>
      <c r="XFC177" s="104"/>
      <c r="XFD177" s="104"/>
    </row>
    <row r="178" s="84" customFormat="1" ht="43" customHeight="1" spans="1:16384">
      <c r="A178" s="94">
        <f t="shared" ref="A178:A187" si="17">ROW()-6</f>
        <v>172</v>
      </c>
      <c r="B178" s="26" t="s">
        <v>532</v>
      </c>
      <c r="C178" s="26" t="s">
        <v>184</v>
      </c>
      <c r="D178" s="26">
        <v>2120803</v>
      </c>
      <c r="E178" s="26" t="s">
        <v>1068</v>
      </c>
      <c r="F178" s="26" t="s">
        <v>958</v>
      </c>
      <c r="G178" s="100" t="s">
        <v>1132</v>
      </c>
      <c r="H178" s="101">
        <v>641487.67</v>
      </c>
      <c r="I178" s="27"/>
      <c r="XEG178" s="104"/>
      <c r="XEH178" s="104"/>
      <c r="XEI178" s="104"/>
      <c r="XEJ178" s="104"/>
      <c r="XEK178" s="104"/>
      <c r="XEL178" s="104"/>
      <c r="XEM178" s="104"/>
      <c r="XEN178" s="104"/>
      <c r="XEO178" s="104"/>
      <c r="XEP178" s="104"/>
      <c r="XEQ178" s="104"/>
      <c r="XER178" s="104"/>
      <c r="XES178" s="104"/>
      <c r="XET178" s="104"/>
      <c r="XEU178" s="104"/>
      <c r="XEV178" s="104"/>
      <c r="XEW178" s="104"/>
      <c r="XEX178" s="104"/>
      <c r="XEY178" s="104"/>
      <c r="XEZ178" s="104"/>
      <c r="XFA178" s="104"/>
      <c r="XFB178" s="104"/>
      <c r="XFC178" s="104"/>
      <c r="XFD178" s="104"/>
    </row>
    <row r="179" s="84" customFormat="1" ht="43" customHeight="1" spans="1:16384">
      <c r="A179" s="94">
        <f t="shared" si="17"/>
        <v>173</v>
      </c>
      <c r="B179" s="26" t="s">
        <v>532</v>
      </c>
      <c r="C179" s="26" t="s">
        <v>184</v>
      </c>
      <c r="D179" s="26">
        <v>2120803</v>
      </c>
      <c r="E179" s="26" t="s">
        <v>1068</v>
      </c>
      <c r="F179" s="26" t="s">
        <v>958</v>
      </c>
      <c r="G179" s="100" t="s">
        <v>1133</v>
      </c>
      <c r="H179" s="101">
        <v>217560</v>
      </c>
      <c r="I179" s="27"/>
      <c r="XEG179" s="104"/>
      <c r="XEH179" s="104"/>
      <c r="XEI179" s="104"/>
      <c r="XEJ179" s="104"/>
      <c r="XEK179" s="104"/>
      <c r="XEL179" s="104"/>
      <c r="XEM179" s="104"/>
      <c r="XEN179" s="104"/>
      <c r="XEO179" s="104"/>
      <c r="XEP179" s="104"/>
      <c r="XEQ179" s="104"/>
      <c r="XER179" s="104"/>
      <c r="XES179" s="104"/>
      <c r="XET179" s="104"/>
      <c r="XEU179" s="104"/>
      <c r="XEV179" s="104"/>
      <c r="XEW179" s="104"/>
      <c r="XEX179" s="104"/>
      <c r="XEY179" s="104"/>
      <c r="XEZ179" s="104"/>
      <c r="XFA179" s="104"/>
      <c r="XFB179" s="104"/>
      <c r="XFC179" s="104"/>
      <c r="XFD179" s="104"/>
    </row>
    <row r="180" s="84" customFormat="1" ht="43" customHeight="1" spans="1:16384">
      <c r="A180" s="94">
        <f t="shared" si="17"/>
        <v>174</v>
      </c>
      <c r="B180" s="26" t="s">
        <v>532</v>
      </c>
      <c r="C180" s="26" t="s">
        <v>184</v>
      </c>
      <c r="D180" s="26">
        <v>2120803</v>
      </c>
      <c r="E180" s="26" t="s">
        <v>1068</v>
      </c>
      <c r="F180" s="26" t="s">
        <v>958</v>
      </c>
      <c r="G180" s="100" t="s">
        <v>1134</v>
      </c>
      <c r="H180" s="101">
        <v>472973.26</v>
      </c>
      <c r="I180" s="27"/>
      <c r="XEG180" s="104"/>
      <c r="XEH180" s="104"/>
      <c r="XEI180" s="104"/>
      <c r="XEJ180" s="104"/>
      <c r="XEK180" s="104"/>
      <c r="XEL180" s="104"/>
      <c r="XEM180" s="104"/>
      <c r="XEN180" s="104"/>
      <c r="XEO180" s="104"/>
      <c r="XEP180" s="104"/>
      <c r="XEQ180" s="104"/>
      <c r="XER180" s="104"/>
      <c r="XES180" s="104"/>
      <c r="XET180" s="104"/>
      <c r="XEU180" s="104"/>
      <c r="XEV180" s="104"/>
      <c r="XEW180" s="104"/>
      <c r="XEX180" s="104"/>
      <c r="XEY180" s="104"/>
      <c r="XEZ180" s="104"/>
      <c r="XFA180" s="104"/>
      <c r="XFB180" s="104"/>
      <c r="XFC180" s="104"/>
      <c r="XFD180" s="104"/>
    </row>
    <row r="181" s="84" customFormat="1" ht="43" customHeight="1" spans="1:16384">
      <c r="A181" s="94">
        <f t="shared" si="17"/>
        <v>175</v>
      </c>
      <c r="B181" s="26" t="s">
        <v>532</v>
      </c>
      <c r="C181" s="26" t="s">
        <v>184</v>
      </c>
      <c r="D181" s="26">
        <v>2120803</v>
      </c>
      <c r="E181" s="26" t="s">
        <v>1068</v>
      </c>
      <c r="F181" s="26" t="s">
        <v>958</v>
      </c>
      <c r="G181" s="100" t="s">
        <v>1135</v>
      </c>
      <c r="H181" s="101">
        <v>279669</v>
      </c>
      <c r="I181" s="27"/>
      <c r="XEG181" s="104"/>
      <c r="XEH181" s="104"/>
      <c r="XEI181" s="104"/>
      <c r="XEJ181" s="104"/>
      <c r="XEK181" s="104"/>
      <c r="XEL181" s="104"/>
      <c r="XEM181" s="104"/>
      <c r="XEN181" s="104"/>
      <c r="XEO181" s="104"/>
      <c r="XEP181" s="104"/>
      <c r="XEQ181" s="104"/>
      <c r="XER181" s="104"/>
      <c r="XES181" s="104"/>
      <c r="XET181" s="104"/>
      <c r="XEU181" s="104"/>
      <c r="XEV181" s="104"/>
      <c r="XEW181" s="104"/>
      <c r="XEX181" s="104"/>
      <c r="XEY181" s="104"/>
      <c r="XEZ181" s="104"/>
      <c r="XFA181" s="104"/>
      <c r="XFB181" s="104"/>
      <c r="XFC181" s="104"/>
      <c r="XFD181" s="104"/>
    </row>
    <row r="182" s="84" customFormat="1" ht="43" customHeight="1" spans="1:16384">
      <c r="A182" s="94">
        <f t="shared" si="17"/>
        <v>176</v>
      </c>
      <c r="B182" s="26" t="s">
        <v>532</v>
      </c>
      <c r="C182" s="26" t="s">
        <v>184</v>
      </c>
      <c r="D182" s="26">
        <v>2120803</v>
      </c>
      <c r="E182" s="26" t="s">
        <v>1068</v>
      </c>
      <c r="F182" s="26" t="s">
        <v>958</v>
      </c>
      <c r="G182" s="100" t="s">
        <v>1136</v>
      </c>
      <c r="H182" s="101">
        <v>300000</v>
      </c>
      <c r="I182" s="27"/>
      <c r="XEG182" s="104"/>
      <c r="XEH182" s="104"/>
      <c r="XEI182" s="104"/>
      <c r="XEJ182" s="104"/>
      <c r="XEK182" s="104"/>
      <c r="XEL182" s="104"/>
      <c r="XEM182" s="104"/>
      <c r="XEN182" s="104"/>
      <c r="XEO182" s="104"/>
      <c r="XEP182" s="104"/>
      <c r="XEQ182" s="104"/>
      <c r="XER182" s="104"/>
      <c r="XES182" s="104"/>
      <c r="XET182" s="104"/>
      <c r="XEU182" s="104"/>
      <c r="XEV182" s="104"/>
      <c r="XEW182" s="104"/>
      <c r="XEX182" s="104"/>
      <c r="XEY182" s="104"/>
      <c r="XEZ182" s="104"/>
      <c r="XFA182" s="104"/>
      <c r="XFB182" s="104"/>
      <c r="XFC182" s="104"/>
      <c r="XFD182" s="104"/>
    </row>
    <row r="183" s="84" customFormat="1" ht="43" customHeight="1" spans="1:16384">
      <c r="A183" s="94">
        <f t="shared" si="17"/>
        <v>177</v>
      </c>
      <c r="B183" s="26" t="s">
        <v>183</v>
      </c>
      <c r="C183" s="26" t="s">
        <v>184</v>
      </c>
      <c r="D183" s="26">
        <v>2120803</v>
      </c>
      <c r="E183" s="26" t="s">
        <v>1068</v>
      </c>
      <c r="F183" s="26" t="s">
        <v>958</v>
      </c>
      <c r="G183" s="100" t="s">
        <v>1137</v>
      </c>
      <c r="H183" s="101">
        <v>3000000</v>
      </c>
      <c r="I183" s="109"/>
      <c r="XEG183" s="104"/>
      <c r="XEH183" s="104"/>
      <c r="XEI183" s="104"/>
      <c r="XEJ183" s="104"/>
      <c r="XEK183" s="104"/>
      <c r="XEL183" s="104"/>
      <c r="XEM183" s="104"/>
      <c r="XEN183" s="104"/>
      <c r="XEO183" s="104"/>
      <c r="XEP183" s="104"/>
      <c r="XEQ183" s="104"/>
      <c r="XER183" s="104"/>
      <c r="XES183" s="104"/>
      <c r="XET183" s="104"/>
      <c r="XEU183" s="104"/>
      <c r="XEV183" s="104"/>
      <c r="XEW183" s="104"/>
      <c r="XEX183" s="104"/>
      <c r="XEY183" s="104"/>
      <c r="XEZ183" s="104"/>
      <c r="XFA183" s="104"/>
      <c r="XFB183" s="104"/>
      <c r="XFC183" s="104"/>
      <c r="XFD183" s="104"/>
    </row>
    <row r="184" s="84" customFormat="1" ht="43" customHeight="1" spans="1:16384">
      <c r="A184" s="94">
        <f t="shared" si="17"/>
        <v>178</v>
      </c>
      <c r="B184" s="26" t="s">
        <v>183</v>
      </c>
      <c r="C184" s="26" t="s">
        <v>184</v>
      </c>
      <c r="D184" s="26">
        <v>2120803</v>
      </c>
      <c r="E184" s="26" t="s">
        <v>1068</v>
      </c>
      <c r="F184" s="26" t="s">
        <v>958</v>
      </c>
      <c r="G184" s="100" t="s">
        <v>1138</v>
      </c>
      <c r="H184" s="101">
        <v>600750</v>
      </c>
      <c r="I184" s="109"/>
      <c r="XEG184" s="104"/>
      <c r="XEH184" s="104"/>
      <c r="XEI184" s="104"/>
      <c r="XEJ184" s="104"/>
      <c r="XEK184" s="104"/>
      <c r="XEL184" s="104"/>
      <c r="XEM184" s="104"/>
      <c r="XEN184" s="104"/>
      <c r="XEO184" s="104"/>
      <c r="XEP184" s="104"/>
      <c r="XEQ184" s="104"/>
      <c r="XER184" s="104"/>
      <c r="XES184" s="104"/>
      <c r="XET184" s="104"/>
      <c r="XEU184" s="104"/>
      <c r="XEV184" s="104"/>
      <c r="XEW184" s="104"/>
      <c r="XEX184" s="104"/>
      <c r="XEY184" s="104"/>
      <c r="XEZ184" s="104"/>
      <c r="XFA184" s="104"/>
      <c r="XFB184" s="104"/>
      <c r="XFC184" s="104"/>
      <c r="XFD184" s="104"/>
    </row>
    <row r="185" s="84" customFormat="1" ht="43" customHeight="1" spans="1:16384">
      <c r="A185" s="94">
        <f t="shared" si="17"/>
        <v>179</v>
      </c>
      <c r="B185" s="26" t="s">
        <v>183</v>
      </c>
      <c r="C185" s="26" t="s">
        <v>184</v>
      </c>
      <c r="D185" s="26">
        <v>2120803</v>
      </c>
      <c r="E185" s="26" t="s">
        <v>1068</v>
      </c>
      <c r="F185" s="26" t="s">
        <v>958</v>
      </c>
      <c r="G185" s="100" t="s">
        <v>1139</v>
      </c>
      <c r="H185" s="101">
        <v>86500</v>
      </c>
      <c r="I185" s="109"/>
      <c r="XEG185" s="104"/>
      <c r="XEH185" s="104"/>
      <c r="XEI185" s="104"/>
      <c r="XEJ185" s="104"/>
      <c r="XEK185" s="104"/>
      <c r="XEL185" s="104"/>
      <c r="XEM185" s="104"/>
      <c r="XEN185" s="104"/>
      <c r="XEO185" s="104"/>
      <c r="XEP185" s="104"/>
      <c r="XEQ185" s="104"/>
      <c r="XER185" s="104"/>
      <c r="XES185" s="104"/>
      <c r="XET185" s="104"/>
      <c r="XEU185" s="104"/>
      <c r="XEV185" s="104"/>
      <c r="XEW185" s="104"/>
      <c r="XEX185" s="104"/>
      <c r="XEY185" s="104"/>
      <c r="XEZ185" s="104"/>
      <c r="XFA185" s="104"/>
      <c r="XFB185" s="104"/>
      <c r="XFC185" s="104"/>
      <c r="XFD185" s="104"/>
    </row>
    <row r="186" s="84" customFormat="1" ht="43" customHeight="1" spans="1:16384">
      <c r="A186" s="94">
        <f t="shared" si="17"/>
        <v>180</v>
      </c>
      <c r="B186" s="26" t="s">
        <v>183</v>
      </c>
      <c r="C186" s="26" t="s">
        <v>184</v>
      </c>
      <c r="D186" s="26">
        <v>2120803</v>
      </c>
      <c r="E186" s="26" t="s">
        <v>1068</v>
      </c>
      <c r="F186" s="26" t="s">
        <v>958</v>
      </c>
      <c r="G186" s="100" t="s">
        <v>1140</v>
      </c>
      <c r="H186" s="101">
        <v>124376.36</v>
      </c>
      <c r="I186" s="109"/>
      <c r="XEG186" s="104"/>
      <c r="XEH186" s="104"/>
      <c r="XEI186" s="104"/>
      <c r="XEJ186" s="104"/>
      <c r="XEK186" s="104"/>
      <c r="XEL186" s="104"/>
      <c r="XEM186" s="104"/>
      <c r="XEN186" s="104"/>
      <c r="XEO186" s="104"/>
      <c r="XEP186" s="104"/>
      <c r="XEQ186" s="104"/>
      <c r="XER186" s="104"/>
      <c r="XES186" s="104"/>
      <c r="XET186" s="104"/>
      <c r="XEU186" s="104"/>
      <c r="XEV186" s="104"/>
      <c r="XEW186" s="104"/>
      <c r="XEX186" s="104"/>
      <c r="XEY186" s="104"/>
      <c r="XEZ186" s="104"/>
      <c r="XFA186" s="104"/>
      <c r="XFB186" s="104"/>
      <c r="XFC186" s="104"/>
      <c r="XFD186" s="104"/>
    </row>
    <row r="187" s="84" customFormat="1" ht="43" customHeight="1" spans="1:16384">
      <c r="A187" s="94">
        <f t="shared" si="17"/>
        <v>181</v>
      </c>
      <c r="B187" s="26" t="s">
        <v>183</v>
      </c>
      <c r="C187" s="26" t="s">
        <v>184</v>
      </c>
      <c r="D187" s="26">
        <v>2120803</v>
      </c>
      <c r="E187" s="26" t="s">
        <v>1068</v>
      </c>
      <c r="F187" s="26" t="s">
        <v>958</v>
      </c>
      <c r="G187" s="100" t="s">
        <v>1141</v>
      </c>
      <c r="H187" s="101">
        <v>141941.46</v>
      </c>
      <c r="I187" s="109"/>
      <c r="XEG187" s="104"/>
      <c r="XEH187" s="104"/>
      <c r="XEI187" s="104"/>
      <c r="XEJ187" s="104"/>
      <c r="XEK187" s="104"/>
      <c r="XEL187" s="104"/>
      <c r="XEM187" s="104"/>
      <c r="XEN187" s="104"/>
      <c r="XEO187" s="104"/>
      <c r="XEP187" s="104"/>
      <c r="XEQ187" s="104"/>
      <c r="XER187" s="104"/>
      <c r="XES187" s="104"/>
      <c r="XET187" s="104"/>
      <c r="XEU187" s="104"/>
      <c r="XEV187" s="104"/>
      <c r="XEW187" s="104"/>
      <c r="XEX187" s="104"/>
      <c r="XEY187" s="104"/>
      <c r="XEZ187" s="104"/>
      <c r="XFA187" s="104"/>
      <c r="XFB187" s="104"/>
      <c r="XFC187" s="104"/>
      <c r="XFD187" s="104"/>
    </row>
    <row r="188" s="84" customFormat="1" ht="43" customHeight="1" spans="1:16384">
      <c r="A188" s="94">
        <f t="shared" ref="A188:A197" si="18">ROW()-6</f>
        <v>182</v>
      </c>
      <c r="B188" s="26" t="s">
        <v>183</v>
      </c>
      <c r="C188" s="26" t="s">
        <v>184</v>
      </c>
      <c r="D188" s="26">
        <v>2120803</v>
      </c>
      <c r="E188" s="26" t="s">
        <v>1068</v>
      </c>
      <c r="F188" s="26" t="s">
        <v>958</v>
      </c>
      <c r="G188" s="100" t="s">
        <v>1142</v>
      </c>
      <c r="H188" s="101">
        <v>249018.62</v>
      </c>
      <c r="I188" s="109"/>
      <c r="XEG188" s="104"/>
      <c r="XEH188" s="104"/>
      <c r="XEI188" s="104"/>
      <c r="XEJ188" s="104"/>
      <c r="XEK188" s="104"/>
      <c r="XEL188" s="104"/>
      <c r="XEM188" s="104"/>
      <c r="XEN188" s="104"/>
      <c r="XEO188" s="104"/>
      <c r="XEP188" s="104"/>
      <c r="XEQ188" s="104"/>
      <c r="XER188" s="104"/>
      <c r="XES188" s="104"/>
      <c r="XET188" s="104"/>
      <c r="XEU188" s="104"/>
      <c r="XEV188" s="104"/>
      <c r="XEW188" s="104"/>
      <c r="XEX188" s="104"/>
      <c r="XEY188" s="104"/>
      <c r="XEZ188" s="104"/>
      <c r="XFA188" s="104"/>
      <c r="XFB188" s="104"/>
      <c r="XFC188" s="104"/>
      <c r="XFD188" s="104"/>
    </row>
    <row r="189" s="84" customFormat="1" ht="43" customHeight="1" spans="1:16384">
      <c r="A189" s="94">
        <f t="shared" si="18"/>
        <v>183</v>
      </c>
      <c r="B189" s="26" t="s">
        <v>183</v>
      </c>
      <c r="C189" s="26" t="s">
        <v>184</v>
      </c>
      <c r="D189" s="26">
        <v>2120803</v>
      </c>
      <c r="E189" s="26" t="s">
        <v>1068</v>
      </c>
      <c r="F189" s="26" t="s">
        <v>958</v>
      </c>
      <c r="G189" s="100" t="s">
        <v>1143</v>
      </c>
      <c r="H189" s="101">
        <v>231555.47</v>
      </c>
      <c r="I189" s="109"/>
      <c r="XEG189" s="104"/>
      <c r="XEH189" s="104"/>
      <c r="XEI189" s="104"/>
      <c r="XEJ189" s="104"/>
      <c r="XEK189" s="104"/>
      <c r="XEL189" s="104"/>
      <c r="XEM189" s="104"/>
      <c r="XEN189" s="104"/>
      <c r="XEO189" s="104"/>
      <c r="XEP189" s="104"/>
      <c r="XEQ189" s="104"/>
      <c r="XER189" s="104"/>
      <c r="XES189" s="104"/>
      <c r="XET189" s="104"/>
      <c r="XEU189" s="104"/>
      <c r="XEV189" s="104"/>
      <c r="XEW189" s="104"/>
      <c r="XEX189" s="104"/>
      <c r="XEY189" s="104"/>
      <c r="XEZ189" s="104"/>
      <c r="XFA189" s="104"/>
      <c r="XFB189" s="104"/>
      <c r="XFC189" s="104"/>
      <c r="XFD189" s="104"/>
    </row>
    <row r="190" s="84" customFormat="1" ht="43" customHeight="1" spans="1:16384">
      <c r="A190" s="94">
        <f t="shared" si="18"/>
        <v>184</v>
      </c>
      <c r="B190" s="26" t="s">
        <v>183</v>
      </c>
      <c r="C190" s="26" t="s">
        <v>184</v>
      </c>
      <c r="D190" s="26">
        <v>2120803</v>
      </c>
      <c r="E190" s="26" t="s">
        <v>1068</v>
      </c>
      <c r="F190" s="26" t="s">
        <v>958</v>
      </c>
      <c r="G190" s="100" t="s">
        <v>1144</v>
      </c>
      <c r="H190" s="101">
        <v>44159.63</v>
      </c>
      <c r="I190" s="109"/>
      <c r="XEG190" s="104"/>
      <c r="XEH190" s="104"/>
      <c r="XEI190" s="104"/>
      <c r="XEJ190" s="104"/>
      <c r="XEK190" s="104"/>
      <c r="XEL190" s="104"/>
      <c r="XEM190" s="104"/>
      <c r="XEN190" s="104"/>
      <c r="XEO190" s="104"/>
      <c r="XEP190" s="104"/>
      <c r="XEQ190" s="104"/>
      <c r="XER190" s="104"/>
      <c r="XES190" s="104"/>
      <c r="XET190" s="104"/>
      <c r="XEU190" s="104"/>
      <c r="XEV190" s="104"/>
      <c r="XEW190" s="104"/>
      <c r="XEX190" s="104"/>
      <c r="XEY190" s="104"/>
      <c r="XEZ190" s="104"/>
      <c r="XFA190" s="104"/>
      <c r="XFB190" s="104"/>
      <c r="XFC190" s="104"/>
      <c r="XFD190" s="104"/>
    </row>
    <row r="191" s="84" customFormat="1" ht="43" customHeight="1" spans="1:16384">
      <c r="A191" s="94">
        <f t="shared" si="18"/>
        <v>185</v>
      </c>
      <c r="B191" s="26" t="s">
        <v>183</v>
      </c>
      <c r="C191" s="26" t="s">
        <v>184</v>
      </c>
      <c r="D191" s="26">
        <v>2120803</v>
      </c>
      <c r="E191" s="26" t="s">
        <v>1068</v>
      </c>
      <c r="F191" s="26" t="s">
        <v>958</v>
      </c>
      <c r="G191" s="100" t="s">
        <v>1145</v>
      </c>
      <c r="H191" s="101">
        <v>5000000</v>
      </c>
      <c r="I191" s="109"/>
      <c r="XEG191" s="104"/>
      <c r="XEH191" s="104"/>
      <c r="XEI191" s="104"/>
      <c r="XEJ191" s="104"/>
      <c r="XEK191" s="104"/>
      <c r="XEL191" s="104"/>
      <c r="XEM191" s="104"/>
      <c r="XEN191" s="104"/>
      <c r="XEO191" s="104"/>
      <c r="XEP191" s="104"/>
      <c r="XEQ191" s="104"/>
      <c r="XER191" s="104"/>
      <c r="XES191" s="104"/>
      <c r="XET191" s="104"/>
      <c r="XEU191" s="104"/>
      <c r="XEV191" s="104"/>
      <c r="XEW191" s="104"/>
      <c r="XEX191" s="104"/>
      <c r="XEY191" s="104"/>
      <c r="XEZ191" s="104"/>
      <c r="XFA191" s="104"/>
      <c r="XFB191" s="104"/>
      <c r="XFC191" s="104"/>
      <c r="XFD191" s="104"/>
    </row>
    <row r="192" s="84" customFormat="1" ht="43" customHeight="1" spans="1:16384">
      <c r="A192" s="94">
        <f t="shared" si="18"/>
        <v>186</v>
      </c>
      <c r="B192" s="26" t="s">
        <v>183</v>
      </c>
      <c r="C192" s="26" t="s">
        <v>184</v>
      </c>
      <c r="D192" s="26">
        <v>2120803</v>
      </c>
      <c r="E192" s="26" t="s">
        <v>1068</v>
      </c>
      <c r="F192" s="26" t="s">
        <v>958</v>
      </c>
      <c r="G192" s="100" t="s">
        <v>1146</v>
      </c>
      <c r="H192" s="101">
        <v>533333.28</v>
      </c>
      <c r="I192" s="109"/>
      <c r="XEG192" s="104"/>
      <c r="XEH192" s="104"/>
      <c r="XEI192" s="104"/>
      <c r="XEJ192" s="104"/>
      <c r="XEK192" s="104"/>
      <c r="XEL192" s="104"/>
      <c r="XEM192" s="104"/>
      <c r="XEN192" s="104"/>
      <c r="XEO192" s="104"/>
      <c r="XEP192" s="104"/>
      <c r="XEQ192" s="104"/>
      <c r="XER192" s="104"/>
      <c r="XES192" s="104"/>
      <c r="XET192" s="104"/>
      <c r="XEU192" s="104"/>
      <c r="XEV192" s="104"/>
      <c r="XEW192" s="104"/>
      <c r="XEX192" s="104"/>
      <c r="XEY192" s="104"/>
      <c r="XEZ192" s="104"/>
      <c r="XFA192" s="104"/>
      <c r="XFB192" s="104"/>
      <c r="XFC192" s="104"/>
      <c r="XFD192" s="104"/>
    </row>
    <row r="193" s="84" customFormat="1" ht="43" customHeight="1" spans="1:16384">
      <c r="A193" s="94">
        <f t="shared" si="18"/>
        <v>187</v>
      </c>
      <c r="B193" s="26" t="s">
        <v>183</v>
      </c>
      <c r="C193" s="26" t="s">
        <v>184</v>
      </c>
      <c r="D193" s="26">
        <v>2120803</v>
      </c>
      <c r="E193" s="26" t="s">
        <v>1068</v>
      </c>
      <c r="F193" s="26" t="s">
        <v>958</v>
      </c>
      <c r="G193" s="100" t="s">
        <v>1147</v>
      </c>
      <c r="H193" s="101">
        <v>104500</v>
      </c>
      <c r="I193" s="109"/>
      <c r="XEG193" s="104"/>
      <c r="XEH193" s="104"/>
      <c r="XEI193" s="104"/>
      <c r="XEJ193" s="104"/>
      <c r="XEK193" s="104"/>
      <c r="XEL193" s="104"/>
      <c r="XEM193" s="104"/>
      <c r="XEN193" s="104"/>
      <c r="XEO193" s="104"/>
      <c r="XEP193" s="104"/>
      <c r="XEQ193" s="104"/>
      <c r="XER193" s="104"/>
      <c r="XES193" s="104"/>
      <c r="XET193" s="104"/>
      <c r="XEU193" s="104"/>
      <c r="XEV193" s="104"/>
      <c r="XEW193" s="104"/>
      <c r="XEX193" s="104"/>
      <c r="XEY193" s="104"/>
      <c r="XEZ193" s="104"/>
      <c r="XFA193" s="104"/>
      <c r="XFB193" s="104"/>
      <c r="XFC193" s="104"/>
      <c r="XFD193" s="104"/>
    </row>
    <row r="194" s="84" customFormat="1" ht="43" customHeight="1" spans="1:16384">
      <c r="A194" s="94">
        <f t="shared" si="18"/>
        <v>188</v>
      </c>
      <c r="B194" s="26" t="s">
        <v>183</v>
      </c>
      <c r="C194" s="26" t="s">
        <v>184</v>
      </c>
      <c r="D194" s="26">
        <v>2120803</v>
      </c>
      <c r="E194" s="26" t="s">
        <v>1068</v>
      </c>
      <c r="F194" s="26" t="s">
        <v>958</v>
      </c>
      <c r="G194" s="100" t="s">
        <v>1148</v>
      </c>
      <c r="H194" s="101">
        <v>1680000</v>
      </c>
      <c r="I194" s="109"/>
      <c r="XEG194" s="104"/>
      <c r="XEH194" s="104"/>
      <c r="XEI194" s="104"/>
      <c r="XEJ194" s="104"/>
      <c r="XEK194" s="104"/>
      <c r="XEL194" s="104"/>
      <c r="XEM194" s="104"/>
      <c r="XEN194" s="104"/>
      <c r="XEO194" s="104"/>
      <c r="XEP194" s="104"/>
      <c r="XEQ194" s="104"/>
      <c r="XER194" s="104"/>
      <c r="XES194" s="104"/>
      <c r="XET194" s="104"/>
      <c r="XEU194" s="104"/>
      <c r="XEV194" s="104"/>
      <c r="XEW194" s="104"/>
      <c r="XEX194" s="104"/>
      <c r="XEY194" s="104"/>
      <c r="XEZ194" s="104"/>
      <c r="XFA194" s="104"/>
      <c r="XFB194" s="104"/>
      <c r="XFC194" s="104"/>
      <c r="XFD194" s="104"/>
    </row>
    <row r="195" s="84" customFormat="1" ht="43" customHeight="1" spans="1:16384">
      <c r="A195" s="94">
        <f t="shared" si="18"/>
        <v>189</v>
      </c>
      <c r="B195" s="26" t="s">
        <v>183</v>
      </c>
      <c r="C195" s="26" t="s">
        <v>184</v>
      </c>
      <c r="D195" s="26">
        <v>2120803</v>
      </c>
      <c r="E195" s="26" t="s">
        <v>1068</v>
      </c>
      <c r="F195" s="26" t="s">
        <v>958</v>
      </c>
      <c r="G195" s="100" t="s">
        <v>1149</v>
      </c>
      <c r="H195" s="101">
        <v>495000</v>
      </c>
      <c r="I195" s="108"/>
      <c r="XEG195" s="104"/>
      <c r="XEH195" s="104"/>
      <c r="XEI195" s="104"/>
      <c r="XEJ195" s="104"/>
      <c r="XEK195" s="104"/>
      <c r="XEL195" s="104"/>
      <c r="XEM195" s="104"/>
      <c r="XEN195" s="104"/>
      <c r="XEO195" s="104"/>
      <c r="XEP195" s="104"/>
      <c r="XEQ195" s="104"/>
      <c r="XER195" s="104"/>
      <c r="XES195" s="104"/>
      <c r="XET195" s="104"/>
      <c r="XEU195" s="104"/>
      <c r="XEV195" s="104"/>
      <c r="XEW195" s="104"/>
      <c r="XEX195" s="104"/>
      <c r="XEY195" s="104"/>
      <c r="XEZ195" s="104"/>
      <c r="XFA195" s="104"/>
      <c r="XFB195" s="104"/>
      <c r="XFC195" s="104"/>
      <c r="XFD195" s="104"/>
    </row>
    <row r="196" s="84" customFormat="1" ht="43" customHeight="1" spans="1:16384">
      <c r="A196" s="94">
        <f t="shared" si="18"/>
        <v>190</v>
      </c>
      <c r="B196" s="26" t="s">
        <v>183</v>
      </c>
      <c r="C196" s="26" t="s">
        <v>184</v>
      </c>
      <c r="D196" s="26">
        <v>2120803</v>
      </c>
      <c r="E196" s="26" t="s">
        <v>1068</v>
      </c>
      <c r="F196" s="26" t="s">
        <v>958</v>
      </c>
      <c r="G196" s="100" t="s">
        <v>1150</v>
      </c>
      <c r="H196" s="101">
        <v>145500</v>
      </c>
      <c r="I196" s="27"/>
      <c r="XEG196" s="104"/>
      <c r="XEH196" s="104"/>
      <c r="XEI196" s="104"/>
      <c r="XEJ196" s="104"/>
      <c r="XEK196" s="104"/>
      <c r="XEL196" s="104"/>
      <c r="XEM196" s="104"/>
      <c r="XEN196" s="104"/>
      <c r="XEO196" s="104"/>
      <c r="XEP196" s="104"/>
      <c r="XEQ196" s="104"/>
      <c r="XER196" s="104"/>
      <c r="XES196" s="104"/>
      <c r="XET196" s="104"/>
      <c r="XEU196" s="104"/>
      <c r="XEV196" s="104"/>
      <c r="XEW196" s="104"/>
      <c r="XEX196" s="104"/>
      <c r="XEY196" s="104"/>
      <c r="XEZ196" s="104"/>
      <c r="XFA196" s="104"/>
      <c r="XFB196" s="104"/>
      <c r="XFC196" s="104"/>
      <c r="XFD196" s="104"/>
    </row>
    <row r="197" s="84" customFormat="1" ht="43" customHeight="1" spans="1:16384">
      <c r="A197" s="94">
        <f t="shared" si="18"/>
        <v>191</v>
      </c>
      <c r="B197" s="26" t="s">
        <v>171</v>
      </c>
      <c r="C197" s="26" t="s">
        <v>267</v>
      </c>
      <c r="D197" s="26">
        <v>2120803</v>
      </c>
      <c r="E197" s="26" t="s">
        <v>1068</v>
      </c>
      <c r="F197" s="26" t="s">
        <v>958</v>
      </c>
      <c r="G197" s="100" t="s">
        <v>1151</v>
      </c>
      <c r="H197" s="101">
        <v>40000</v>
      </c>
      <c r="I197" s="27"/>
      <c r="XEG197" s="104"/>
      <c r="XEH197" s="104"/>
      <c r="XEI197" s="104"/>
      <c r="XEJ197" s="104"/>
      <c r="XEK197" s="104"/>
      <c r="XEL197" s="104"/>
      <c r="XEM197" s="104"/>
      <c r="XEN197" s="104"/>
      <c r="XEO197" s="104"/>
      <c r="XEP197" s="104"/>
      <c r="XEQ197" s="104"/>
      <c r="XER197" s="104"/>
      <c r="XES197" s="104"/>
      <c r="XET197" s="104"/>
      <c r="XEU197" s="104"/>
      <c r="XEV197" s="104"/>
      <c r="XEW197" s="104"/>
      <c r="XEX197" s="104"/>
      <c r="XEY197" s="104"/>
      <c r="XEZ197" s="104"/>
      <c r="XFA197" s="104"/>
      <c r="XFB197" s="104"/>
      <c r="XFC197" s="104"/>
      <c r="XFD197" s="104"/>
    </row>
    <row r="198" s="84" customFormat="1" ht="43" customHeight="1" spans="1:16384">
      <c r="A198" s="94">
        <f t="shared" ref="A198:A207" si="19">ROW()-6</f>
        <v>192</v>
      </c>
      <c r="B198" s="26" t="s">
        <v>171</v>
      </c>
      <c r="C198" s="26" t="s">
        <v>288</v>
      </c>
      <c r="D198" s="26">
        <v>2120803</v>
      </c>
      <c r="E198" s="26" t="s">
        <v>1068</v>
      </c>
      <c r="F198" s="26" t="s">
        <v>958</v>
      </c>
      <c r="G198" s="100" t="s">
        <v>1152</v>
      </c>
      <c r="H198" s="101">
        <v>694707.71</v>
      </c>
      <c r="I198" s="27"/>
      <c r="XEG198" s="104"/>
      <c r="XEH198" s="104"/>
      <c r="XEI198" s="104"/>
      <c r="XEJ198" s="104"/>
      <c r="XEK198" s="104"/>
      <c r="XEL198" s="104"/>
      <c r="XEM198" s="104"/>
      <c r="XEN198" s="104"/>
      <c r="XEO198" s="104"/>
      <c r="XEP198" s="104"/>
      <c r="XEQ198" s="104"/>
      <c r="XER198" s="104"/>
      <c r="XES198" s="104"/>
      <c r="XET198" s="104"/>
      <c r="XEU198" s="104"/>
      <c r="XEV198" s="104"/>
      <c r="XEW198" s="104"/>
      <c r="XEX198" s="104"/>
      <c r="XEY198" s="104"/>
      <c r="XEZ198" s="104"/>
      <c r="XFA198" s="104"/>
      <c r="XFB198" s="104"/>
      <c r="XFC198" s="104"/>
      <c r="XFD198" s="104"/>
    </row>
    <row r="199" s="84" customFormat="1" ht="43" customHeight="1" spans="1:16384">
      <c r="A199" s="94">
        <f t="shared" si="19"/>
        <v>193</v>
      </c>
      <c r="B199" s="26" t="s">
        <v>171</v>
      </c>
      <c r="C199" s="26" t="s">
        <v>288</v>
      </c>
      <c r="D199" s="26">
        <v>2120803</v>
      </c>
      <c r="E199" s="26" t="s">
        <v>1068</v>
      </c>
      <c r="F199" s="26" t="s">
        <v>958</v>
      </c>
      <c r="G199" s="100" t="s">
        <v>1153</v>
      </c>
      <c r="H199" s="101">
        <v>100000</v>
      </c>
      <c r="I199" s="27"/>
      <c r="XEG199" s="104"/>
      <c r="XEH199" s="104"/>
      <c r="XEI199" s="104"/>
      <c r="XEJ199" s="104"/>
      <c r="XEK199" s="104"/>
      <c r="XEL199" s="104"/>
      <c r="XEM199" s="104"/>
      <c r="XEN199" s="104"/>
      <c r="XEO199" s="104"/>
      <c r="XEP199" s="104"/>
      <c r="XEQ199" s="104"/>
      <c r="XER199" s="104"/>
      <c r="XES199" s="104"/>
      <c r="XET199" s="104"/>
      <c r="XEU199" s="104"/>
      <c r="XEV199" s="104"/>
      <c r="XEW199" s="104"/>
      <c r="XEX199" s="104"/>
      <c r="XEY199" s="104"/>
      <c r="XEZ199" s="104"/>
      <c r="XFA199" s="104"/>
      <c r="XFB199" s="104"/>
      <c r="XFC199" s="104"/>
      <c r="XFD199" s="104"/>
    </row>
    <row r="200" s="84" customFormat="1" ht="43" customHeight="1" spans="1:16384">
      <c r="A200" s="94">
        <f t="shared" si="19"/>
        <v>194</v>
      </c>
      <c r="B200" s="26" t="s">
        <v>223</v>
      </c>
      <c r="C200" s="26" t="s">
        <v>366</v>
      </c>
      <c r="D200" s="26">
        <v>2120803</v>
      </c>
      <c r="E200" s="26" t="s">
        <v>1068</v>
      </c>
      <c r="F200" s="26" t="s">
        <v>958</v>
      </c>
      <c r="G200" s="100" t="s">
        <v>1154</v>
      </c>
      <c r="H200" s="101">
        <v>200000</v>
      </c>
      <c r="I200" s="27"/>
      <c r="XEG200" s="104"/>
      <c r="XEH200" s="104"/>
      <c r="XEI200" s="104"/>
      <c r="XEJ200" s="104"/>
      <c r="XEK200" s="104"/>
      <c r="XEL200" s="104"/>
      <c r="XEM200" s="104"/>
      <c r="XEN200" s="104"/>
      <c r="XEO200" s="104"/>
      <c r="XEP200" s="104"/>
      <c r="XEQ200" s="104"/>
      <c r="XER200" s="104"/>
      <c r="XES200" s="104"/>
      <c r="XET200" s="104"/>
      <c r="XEU200" s="104"/>
      <c r="XEV200" s="104"/>
      <c r="XEW200" s="104"/>
      <c r="XEX200" s="104"/>
      <c r="XEY200" s="104"/>
      <c r="XEZ200" s="104"/>
      <c r="XFA200" s="104"/>
      <c r="XFB200" s="104"/>
      <c r="XFC200" s="104"/>
      <c r="XFD200" s="104"/>
    </row>
    <row r="201" s="84" customFormat="1" ht="43" customHeight="1" spans="1:16384">
      <c r="A201" s="94">
        <f t="shared" si="19"/>
        <v>195</v>
      </c>
      <c r="B201" s="26" t="s">
        <v>292</v>
      </c>
      <c r="C201" s="26" t="s">
        <v>634</v>
      </c>
      <c r="D201" s="26">
        <v>2120803</v>
      </c>
      <c r="E201" s="26" t="s">
        <v>1068</v>
      </c>
      <c r="F201" s="26" t="s">
        <v>958</v>
      </c>
      <c r="G201" s="100" t="s">
        <v>1155</v>
      </c>
      <c r="H201" s="101">
        <v>12000</v>
      </c>
      <c r="I201" s="27"/>
      <c r="XEG201" s="104"/>
      <c r="XEH201" s="104"/>
      <c r="XEI201" s="104"/>
      <c r="XEJ201" s="104"/>
      <c r="XEK201" s="104"/>
      <c r="XEL201" s="104"/>
      <c r="XEM201" s="104"/>
      <c r="XEN201" s="104"/>
      <c r="XEO201" s="104"/>
      <c r="XEP201" s="104"/>
      <c r="XEQ201" s="104"/>
      <c r="XER201" s="104"/>
      <c r="XES201" s="104"/>
      <c r="XET201" s="104"/>
      <c r="XEU201" s="104"/>
      <c r="XEV201" s="104"/>
      <c r="XEW201" s="104"/>
      <c r="XEX201" s="104"/>
      <c r="XEY201" s="104"/>
      <c r="XEZ201" s="104"/>
      <c r="XFA201" s="104"/>
      <c r="XFB201" s="104"/>
      <c r="XFC201" s="104"/>
      <c r="XFD201" s="104"/>
    </row>
    <row r="202" s="84" customFormat="1" ht="43" customHeight="1" spans="1:16384">
      <c r="A202" s="94">
        <f t="shared" si="19"/>
        <v>196</v>
      </c>
      <c r="B202" s="26" t="s">
        <v>292</v>
      </c>
      <c r="C202" s="26" t="s">
        <v>634</v>
      </c>
      <c r="D202" s="26">
        <v>2120803</v>
      </c>
      <c r="E202" s="26" t="s">
        <v>1068</v>
      </c>
      <c r="F202" s="26" t="s">
        <v>958</v>
      </c>
      <c r="G202" s="100" t="s">
        <v>1156</v>
      </c>
      <c r="H202" s="101">
        <v>24000</v>
      </c>
      <c r="I202" s="27"/>
      <c r="XEG202" s="104"/>
      <c r="XEH202" s="104"/>
      <c r="XEI202" s="104"/>
      <c r="XEJ202" s="104"/>
      <c r="XEK202" s="104"/>
      <c r="XEL202" s="104"/>
      <c r="XEM202" s="104"/>
      <c r="XEN202" s="104"/>
      <c r="XEO202" s="104"/>
      <c r="XEP202" s="104"/>
      <c r="XEQ202" s="104"/>
      <c r="XER202" s="104"/>
      <c r="XES202" s="104"/>
      <c r="XET202" s="104"/>
      <c r="XEU202" s="104"/>
      <c r="XEV202" s="104"/>
      <c r="XEW202" s="104"/>
      <c r="XEX202" s="104"/>
      <c r="XEY202" s="104"/>
      <c r="XEZ202" s="104"/>
      <c r="XFA202" s="104"/>
      <c r="XFB202" s="104"/>
      <c r="XFC202" s="104"/>
      <c r="XFD202" s="104"/>
    </row>
    <row r="203" s="84" customFormat="1" ht="43" customHeight="1" spans="1:16384">
      <c r="A203" s="94">
        <f t="shared" si="19"/>
        <v>197</v>
      </c>
      <c r="B203" s="26" t="s">
        <v>292</v>
      </c>
      <c r="C203" s="26" t="s">
        <v>634</v>
      </c>
      <c r="D203" s="26">
        <v>2120803</v>
      </c>
      <c r="E203" s="26" t="s">
        <v>1068</v>
      </c>
      <c r="F203" s="26" t="s">
        <v>958</v>
      </c>
      <c r="G203" s="100" t="s">
        <v>1157</v>
      </c>
      <c r="H203" s="101">
        <v>60000</v>
      </c>
      <c r="I203" s="27"/>
      <c r="XEG203" s="104"/>
      <c r="XEH203" s="104"/>
      <c r="XEI203" s="104"/>
      <c r="XEJ203" s="104"/>
      <c r="XEK203" s="104"/>
      <c r="XEL203" s="104"/>
      <c r="XEM203" s="104"/>
      <c r="XEN203" s="104"/>
      <c r="XEO203" s="104"/>
      <c r="XEP203" s="104"/>
      <c r="XEQ203" s="104"/>
      <c r="XER203" s="104"/>
      <c r="XES203" s="104"/>
      <c r="XET203" s="104"/>
      <c r="XEU203" s="104"/>
      <c r="XEV203" s="104"/>
      <c r="XEW203" s="104"/>
      <c r="XEX203" s="104"/>
      <c r="XEY203" s="104"/>
      <c r="XEZ203" s="104"/>
      <c r="XFA203" s="104"/>
      <c r="XFB203" s="104"/>
      <c r="XFC203" s="104"/>
      <c r="XFD203" s="104"/>
    </row>
    <row r="204" s="84" customFormat="1" ht="43" customHeight="1" spans="1:16384">
      <c r="A204" s="94">
        <f t="shared" si="19"/>
        <v>198</v>
      </c>
      <c r="B204" s="26" t="s">
        <v>251</v>
      </c>
      <c r="C204" s="26" t="s">
        <v>515</v>
      </c>
      <c r="D204" s="26">
        <v>2120803</v>
      </c>
      <c r="E204" s="26" t="s">
        <v>1068</v>
      </c>
      <c r="F204" s="26" t="s">
        <v>958</v>
      </c>
      <c r="G204" s="100" t="s">
        <v>1158</v>
      </c>
      <c r="H204" s="101">
        <v>363000</v>
      </c>
      <c r="I204" s="27"/>
      <c r="XEG204" s="104"/>
      <c r="XEH204" s="104"/>
      <c r="XEI204" s="104"/>
      <c r="XEJ204" s="104"/>
      <c r="XEK204" s="104"/>
      <c r="XEL204" s="104"/>
      <c r="XEM204" s="104"/>
      <c r="XEN204" s="104"/>
      <c r="XEO204" s="104"/>
      <c r="XEP204" s="104"/>
      <c r="XEQ204" s="104"/>
      <c r="XER204" s="104"/>
      <c r="XES204" s="104"/>
      <c r="XET204" s="104"/>
      <c r="XEU204" s="104"/>
      <c r="XEV204" s="104"/>
      <c r="XEW204" s="104"/>
      <c r="XEX204" s="104"/>
      <c r="XEY204" s="104"/>
      <c r="XEZ204" s="104"/>
      <c r="XFA204" s="104"/>
      <c r="XFB204" s="104"/>
      <c r="XFC204" s="104"/>
      <c r="XFD204" s="104"/>
    </row>
    <row r="205" s="84" customFormat="1" ht="43" customHeight="1" spans="1:16384">
      <c r="A205" s="94">
        <f t="shared" si="19"/>
        <v>199</v>
      </c>
      <c r="B205" s="26" t="s">
        <v>251</v>
      </c>
      <c r="C205" s="26" t="s">
        <v>509</v>
      </c>
      <c r="D205" s="26">
        <v>2120803</v>
      </c>
      <c r="E205" s="26" t="s">
        <v>1068</v>
      </c>
      <c r="F205" s="26" t="s">
        <v>958</v>
      </c>
      <c r="G205" s="100" t="s">
        <v>1159</v>
      </c>
      <c r="H205" s="101">
        <v>204438.31</v>
      </c>
      <c r="I205" s="27"/>
      <c r="XEG205" s="104"/>
      <c r="XEH205" s="104"/>
      <c r="XEI205" s="104"/>
      <c r="XEJ205" s="104"/>
      <c r="XEK205" s="104"/>
      <c r="XEL205" s="104"/>
      <c r="XEM205" s="104"/>
      <c r="XEN205" s="104"/>
      <c r="XEO205" s="104"/>
      <c r="XEP205" s="104"/>
      <c r="XEQ205" s="104"/>
      <c r="XER205" s="104"/>
      <c r="XES205" s="104"/>
      <c r="XET205" s="104"/>
      <c r="XEU205" s="104"/>
      <c r="XEV205" s="104"/>
      <c r="XEW205" s="104"/>
      <c r="XEX205" s="104"/>
      <c r="XEY205" s="104"/>
      <c r="XEZ205" s="104"/>
      <c r="XFA205" s="104"/>
      <c r="XFB205" s="104"/>
      <c r="XFC205" s="104"/>
      <c r="XFD205" s="104"/>
    </row>
    <row r="206" s="84" customFormat="1" ht="43" customHeight="1" spans="1:16384">
      <c r="A206" s="94">
        <f t="shared" si="19"/>
        <v>200</v>
      </c>
      <c r="B206" s="26" t="s">
        <v>532</v>
      </c>
      <c r="C206" s="26" t="s">
        <v>248</v>
      </c>
      <c r="D206" s="26">
        <v>2120803</v>
      </c>
      <c r="E206" s="26" t="s">
        <v>1068</v>
      </c>
      <c r="F206" s="26" t="s">
        <v>958</v>
      </c>
      <c r="G206" s="100" t="s">
        <v>1160</v>
      </c>
      <c r="H206" s="101">
        <v>653252.7</v>
      </c>
      <c r="I206" s="27"/>
      <c r="XEG206" s="104"/>
      <c r="XEH206" s="104"/>
      <c r="XEI206" s="104"/>
      <c r="XEJ206" s="104"/>
      <c r="XEK206" s="104"/>
      <c r="XEL206" s="104"/>
      <c r="XEM206" s="104"/>
      <c r="XEN206" s="104"/>
      <c r="XEO206" s="104"/>
      <c r="XEP206" s="104"/>
      <c r="XEQ206" s="104"/>
      <c r="XER206" s="104"/>
      <c r="XES206" s="104"/>
      <c r="XET206" s="104"/>
      <c r="XEU206" s="104"/>
      <c r="XEV206" s="104"/>
      <c r="XEW206" s="104"/>
      <c r="XEX206" s="104"/>
      <c r="XEY206" s="104"/>
      <c r="XEZ206" s="104"/>
      <c r="XFA206" s="104"/>
      <c r="XFB206" s="104"/>
      <c r="XFC206" s="104"/>
      <c r="XFD206" s="104"/>
    </row>
    <row r="207" s="84" customFormat="1" ht="43" customHeight="1" spans="1:16384">
      <c r="A207" s="94">
        <f t="shared" si="19"/>
        <v>201</v>
      </c>
      <c r="B207" s="26" t="s">
        <v>245</v>
      </c>
      <c r="C207" s="26" t="s">
        <v>248</v>
      </c>
      <c r="D207" s="26">
        <v>2120803</v>
      </c>
      <c r="E207" s="26" t="s">
        <v>1068</v>
      </c>
      <c r="F207" s="26" t="s">
        <v>958</v>
      </c>
      <c r="G207" s="100" t="s">
        <v>1161</v>
      </c>
      <c r="H207" s="101">
        <v>700000</v>
      </c>
      <c r="I207" s="27"/>
      <c r="XEG207" s="104"/>
      <c r="XEH207" s="104"/>
      <c r="XEI207" s="104"/>
      <c r="XEJ207" s="104"/>
      <c r="XEK207" s="104"/>
      <c r="XEL207" s="104"/>
      <c r="XEM207" s="104"/>
      <c r="XEN207" s="104"/>
      <c r="XEO207" s="104"/>
      <c r="XEP207" s="104"/>
      <c r="XEQ207" s="104"/>
      <c r="XER207" s="104"/>
      <c r="XES207" s="104"/>
      <c r="XET207" s="104"/>
      <c r="XEU207" s="104"/>
      <c r="XEV207" s="104"/>
      <c r="XEW207" s="104"/>
      <c r="XEX207" s="104"/>
      <c r="XEY207" s="104"/>
      <c r="XEZ207" s="104"/>
      <c r="XFA207" s="104"/>
      <c r="XFB207" s="104"/>
      <c r="XFC207" s="104"/>
      <c r="XFD207" s="104"/>
    </row>
    <row r="208" s="84" customFormat="1" ht="43" customHeight="1" spans="1:16384">
      <c r="A208" s="94">
        <f t="shared" ref="A208:A217" si="20">ROW()-6</f>
        <v>202</v>
      </c>
      <c r="B208" s="26" t="s">
        <v>292</v>
      </c>
      <c r="C208" s="26" t="s">
        <v>982</v>
      </c>
      <c r="D208" s="26">
        <v>2120803</v>
      </c>
      <c r="E208" s="26" t="s">
        <v>1068</v>
      </c>
      <c r="F208" s="26" t="s">
        <v>958</v>
      </c>
      <c r="G208" s="100" t="s">
        <v>1162</v>
      </c>
      <c r="H208" s="101">
        <v>200000</v>
      </c>
      <c r="I208" s="27"/>
      <c r="XEG208" s="104"/>
      <c r="XEH208" s="104"/>
      <c r="XEI208" s="104"/>
      <c r="XEJ208" s="104"/>
      <c r="XEK208" s="104"/>
      <c r="XEL208" s="104"/>
      <c r="XEM208" s="104"/>
      <c r="XEN208" s="104"/>
      <c r="XEO208" s="104"/>
      <c r="XEP208" s="104"/>
      <c r="XEQ208" s="104"/>
      <c r="XER208" s="104"/>
      <c r="XES208" s="104"/>
      <c r="XET208" s="104"/>
      <c r="XEU208" s="104"/>
      <c r="XEV208" s="104"/>
      <c r="XEW208" s="104"/>
      <c r="XEX208" s="104"/>
      <c r="XEY208" s="104"/>
      <c r="XEZ208" s="104"/>
      <c r="XFA208" s="104"/>
      <c r="XFB208" s="104"/>
      <c r="XFC208" s="104"/>
      <c r="XFD208" s="104"/>
    </row>
    <row r="209" s="84" customFormat="1" ht="43" customHeight="1" spans="1:16384">
      <c r="A209" s="94">
        <f t="shared" si="20"/>
        <v>203</v>
      </c>
      <c r="B209" s="26" t="s">
        <v>292</v>
      </c>
      <c r="C209" s="26" t="s">
        <v>982</v>
      </c>
      <c r="D209" s="26">
        <v>2120803</v>
      </c>
      <c r="E209" s="26" t="s">
        <v>1068</v>
      </c>
      <c r="F209" s="26" t="s">
        <v>958</v>
      </c>
      <c r="G209" s="100" t="s">
        <v>1163</v>
      </c>
      <c r="H209" s="101">
        <v>200000</v>
      </c>
      <c r="I209" s="27"/>
      <c r="XEG209" s="104"/>
      <c r="XEH209" s="104"/>
      <c r="XEI209" s="104"/>
      <c r="XEJ209" s="104"/>
      <c r="XEK209" s="104"/>
      <c r="XEL209" s="104"/>
      <c r="XEM209" s="104"/>
      <c r="XEN209" s="104"/>
      <c r="XEO209" s="104"/>
      <c r="XEP209" s="104"/>
      <c r="XEQ209" s="104"/>
      <c r="XER209" s="104"/>
      <c r="XES209" s="104"/>
      <c r="XET209" s="104"/>
      <c r="XEU209" s="104"/>
      <c r="XEV209" s="104"/>
      <c r="XEW209" s="104"/>
      <c r="XEX209" s="104"/>
      <c r="XEY209" s="104"/>
      <c r="XEZ209" s="104"/>
      <c r="XFA209" s="104"/>
      <c r="XFB209" s="104"/>
      <c r="XFC209" s="104"/>
      <c r="XFD209" s="104"/>
    </row>
    <row r="210" s="84" customFormat="1" ht="43" customHeight="1" spans="1:16384">
      <c r="A210" s="94">
        <f t="shared" si="20"/>
        <v>204</v>
      </c>
      <c r="B210" s="26" t="s">
        <v>292</v>
      </c>
      <c r="C210" s="26" t="s">
        <v>317</v>
      </c>
      <c r="D210" s="26">
        <v>2120803</v>
      </c>
      <c r="E210" s="26" t="s">
        <v>1068</v>
      </c>
      <c r="F210" s="26" t="s">
        <v>958</v>
      </c>
      <c r="G210" s="100" t="s">
        <v>1164</v>
      </c>
      <c r="H210" s="101">
        <v>176000</v>
      </c>
      <c r="I210" s="27"/>
      <c r="XEG210" s="104"/>
      <c r="XEH210" s="104"/>
      <c r="XEI210" s="104"/>
      <c r="XEJ210" s="104"/>
      <c r="XEK210" s="104"/>
      <c r="XEL210" s="104"/>
      <c r="XEM210" s="104"/>
      <c r="XEN210" s="104"/>
      <c r="XEO210" s="104"/>
      <c r="XEP210" s="104"/>
      <c r="XEQ210" s="104"/>
      <c r="XER210" s="104"/>
      <c r="XES210" s="104"/>
      <c r="XET210" s="104"/>
      <c r="XEU210" s="104"/>
      <c r="XEV210" s="104"/>
      <c r="XEW210" s="104"/>
      <c r="XEX210" s="104"/>
      <c r="XEY210" s="104"/>
      <c r="XEZ210" s="104"/>
      <c r="XFA210" s="104"/>
      <c r="XFB210" s="104"/>
      <c r="XFC210" s="104"/>
      <c r="XFD210" s="104"/>
    </row>
    <row r="211" s="84" customFormat="1" ht="43" customHeight="1" spans="1:16384">
      <c r="A211" s="94">
        <f t="shared" si="20"/>
        <v>205</v>
      </c>
      <c r="B211" s="26" t="s">
        <v>292</v>
      </c>
      <c r="C211" s="26" t="s">
        <v>317</v>
      </c>
      <c r="D211" s="26">
        <v>2120803</v>
      </c>
      <c r="E211" s="26" t="s">
        <v>1068</v>
      </c>
      <c r="F211" s="26" t="s">
        <v>958</v>
      </c>
      <c r="G211" s="100" t="s">
        <v>1165</v>
      </c>
      <c r="H211" s="101">
        <v>176000</v>
      </c>
      <c r="I211" s="27"/>
      <c r="XEG211" s="104"/>
      <c r="XEH211" s="104"/>
      <c r="XEI211" s="104"/>
      <c r="XEJ211" s="104"/>
      <c r="XEK211" s="104"/>
      <c r="XEL211" s="104"/>
      <c r="XEM211" s="104"/>
      <c r="XEN211" s="104"/>
      <c r="XEO211" s="104"/>
      <c r="XEP211" s="104"/>
      <c r="XEQ211" s="104"/>
      <c r="XER211" s="104"/>
      <c r="XES211" s="104"/>
      <c r="XET211" s="104"/>
      <c r="XEU211" s="104"/>
      <c r="XEV211" s="104"/>
      <c r="XEW211" s="104"/>
      <c r="XEX211" s="104"/>
      <c r="XEY211" s="104"/>
      <c r="XEZ211" s="104"/>
      <c r="XFA211" s="104"/>
      <c r="XFB211" s="104"/>
      <c r="XFC211" s="104"/>
      <c r="XFD211" s="104"/>
    </row>
    <row r="212" s="84" customFormat="1" ht="43" customHeight="1" spans="1:16384">
      <c r="A212" s="94">
        <f t="shared" si="20"/>
        <v>206</v>
      </c>
      <c r="B212" s="26" t="s">
        <v>223</v>
      </c>
      <c r="C212" s="26" t="s">
        <v>331</v>
      </c>
      <c r="D212" s="26">
        <v>2120803</v>
      </c>
      <c r="E212" s="26" t="s">
        <v>1068</v>
      </c>
      <c r="F212" s="26" t="s">
        <v>958</v>
      </c>
      <c r="G212" s="100" t="s">
        <v>1166</v>
      </c>
      <c r="H212" s="101">
        <v>1000000</v>
      </c>
      <c r="I212" s="27"/>
      <c r="XEG212" s="104"/>
      <c r="XEH212" s="104"/>
      <c r="XEI212" s="104"/>
      <c r="XEJ212" s="104"/>
      <c r="XEK212" s="104"/>
      <c r="XEL212" s="104"/>
      <c r="XEM212" s="104"/>
      <c r="XEN212" s="104"/>
      <c r="XEO212" s="104"/>
      <c r="XEP212" s="104"/>
      <c r="XEQ212" s="104"/>
      <c r="XER212" s="104"/>
      <c r="XES212" s="104"/>
      <c r="XET212" s="104"/>
      <c r="XEU212" s="104"/>
      <c r="XEV212" s="104"/>
      <c r="XEW212" s="104"/>
      <c r="XEX212" s="104"/>
      <c r="XEY212" s="104"/>
      <c r="XEZ212" s="104"/>
      <c r="XFA212" s="104"/>
      <c r="XFB212" s="104"/>
      <c r="XFC212" s="104"/>
      <c r="XFD212" s="104"/>
    </row>
    <row r="213" s="84" customFormat="1" ht="43" customHeight="1" spans="1:16384">
      <c r="A213" s="94">
        <f t="shared" si="20"/>
        <v>207</v>
      </c>
      <c r="B213" s="26" t="s">
        <v>532</v>
      </c>
      <c r="C213" s="26" t="s">
        <v>539</v>
      </c>
      <c r="D213" s="26">
        <v>2120803</v>
      </c>
      <c r="E213" s="26" t="s">
        <v>1068</v>
      </c>
      <c r="F213" s="26" t="s">
        <v>958</v>
      </c>
      <c r="G213" s="100" t="s">
        <v>1167</v>
      </c>
      <c r="H213" s="101">
        <v>5084677.13</v>
      </c>
      <c r="I213" s="27"/>
      <c r="XEG213" s="104"/>
      <c r="XEH213" s="104"/>
      <c r="XEI213" s="104"/>
      <c r="XEJ213" s="104"/>
      <c r="XEK213" s="104"/>
      <c r="XEL213" s="104"/>
      <c r="XEM213" s="104"/>
      <c r="XEN213" s="104"/>
      <c r="XEO213" s="104"/>
      <c r="XEP213" s="104"/>
      <c r="XEQ213" s="104"/>
      <c r="XER213" s="104"/>
      <c r="XES213" s="104"/>
      <c r="XET213" s="104"/>
      <c r="XEU213" s="104"/>
      <c r="XEV213" s="104"/>
      <c r="XEW213" s="104"/>
      <c r="XEX213" s="104"/>
      <c r="XEY213" s="104"/>
      <c r="XEZ213" s="104"/>
      <c r="XFA213" s="104"/>
      <c r="XFB213" s="104"/>
      <c r="XFC213" s="104"/>
      <c r="XFD213" s="104"/>
    </row>
    <row r="214" s="84" customFormat="1" ht="43" customHeight="1" spans="1:16384">
      <c r="A214" s="94">
        <f t="shared" si="20"/>
        <v>208</v>
      </c>
      <c r="B214" s="26" t="s">
        <v>237</v>
      </c>
      <c r="C214" s="26" t="s">
        <v>283</v>
      </c>
      <c r="D214" s="26">
        <v>2120803</v>
      </c>
      <c r="E214" s="26" t="s">
        <v>1068</v>
      </c>
      <c r="F214" s="26" t="s">
        <v>958</v>
      </c>
      <c r="G214" s="100" t="s">
        <v>1168</v>
      </c>
      <c r="H214" s="101">
        <v>556663</v>
      </c>
      <c r="I214" s="27"/>
      <c r="XEG214" s="104"/>
      <c r="XEH214" s="104"/>
      <c r="XEI214" s="104"/>
      <c r="XEJ214" s="104"/>
      <c r="XEK214" s="104"/>
      <c r="XEL214" s="104"/>
      <c r="XEM214" s="104"/>
      <c r="XEN214" s="104"/>
      <c r="XEO214" s="104"/>
      <c r="XEP214" s="104"/>
      <c r="XEQ214" s="104"/>
      <c r="XER214" s="104"/>
      <c r="XES214" s="104"/>
      <c r="XET214" s="104"/>
      <c r="XEU214" s="104"/>
      <c r="XEV214" s="104"/>
      <c r="XEW214" s="104"/>
      <c r="XEX214" s="104"/>
      <c r="XEY214" s="104"/>
      <c r="XEZ214" s="104"/>
      <c r="XFA214" s="104"/>
      <c r="XFB214" s="104"/>
      <c r="XFC214" s="104"/>
      <c r="XFD214" s="104"/>
    </row>
    <row r="215" s="84" customFormat="1" ht="43" customHeight="1" spans="1:16384">
      <c r="A215" s="94">
        <f t="shared" si="20"/>
        <v>209</v>
      </c>
      <c r="B215" s="26" t="s">
        <v>292</v>
      </c>
      <c r="C215" s="26" t="s">
        <v>623</v>
      </c>
      <c r="D215" s="26">
        <v>2120804</v>
      </c>
      <c r="E215" s="26" t="s">
        <v>1169</v>
      </c>
      <c r="F215" s="26" t="s">
        <v>958</v>
      </c>
      <c r="G215" s="100" t="s">
        <v>1170</v>
      </c>
      <c r="H215" s="101">
        <v>50000</v>
      </c>
      <c r="I215" s="27"/>
      <c r="XEG215" s="104"/>
      <c r="XEH215" s="104"/>
      <c r="XEI215" s="104"/>
      <c r="XEJ215" s="104"/>
      <c r="XEK215" s="104"/>
      <c r="XEL215" s="104"/>
      <c r="XEM215" s="104"/>
      <c r="XEN215" s="104"/>
      <c r="XEO215" s="104"/>
      <c r="XEP215" s="104"/>
      <c r="XEQ215" s="104"/>
      <c r="XER215" s="104"/>
      <c r="XES215" s="104"/>
      <c r="XET215" s="104"/>
      <c r="XEU215" s="104"/>
      <c r="XEV215" s="104"/>
      <c r="XEW215" s="104"/>
      <c r="XEX215" s="104"/>
      <c r="XEY215" s="104"/>
      <c r="XEZ215" s="104"/>
      <c r="XFA215" s="104"/>
      <c r="XFB215" s="104"/>
      <c r="XFC215" s="104"/>
      <c r="XFD215" s="104"/>
    </row>
    <row r="216" s="84" customFormat="1" ht="43" customHeight="1" spans="1:16384">
      <c r="A216" s="94">
        <f t="shared" si="20"/>
        <v>210</v>
      </c>
      <c r="B216" s="26" t="s">
        <v>292</v>
      </c>
      <c r="C216" s="26" t="s">
        <v>623</v>
      </c>
      <c r="D216" s="26">
        <v>2120804</v>
      </c>
      <c r="E216" s="26" t="s">
        <v>1169</v>
      </c>
      <c r="F216" s="26" t="s">
        <v>958</v>
      </c>
      <c r="G216" s="100" t="s">
        <v>1171</v>
      </c>
      <c r="H216" s="101">
        <v>80000</v>
      </c>
      <c r="I216" s="27"/>
      <c r="XEG216" s="104"/>
      <c r="XEH216" s="104"/>
      <c r="XEI216" s="104"/>
      <c r="XEJ216" s="104"/>
      <c r="XEK216" s="104"/>
      <c r="XEL216" s="104"/>
      <c r="XEM216" s="104"/>
      <c r="XEN216" s="104"/>
      <c r="XEO216" s="104"/>
      <c r="XEP216" s="104"/>
      <c r="XEQ216" s="104"/>
      <c r="XER216" s="104"/>
      <c r="XES216" s="104"/>
      <c r="XET216" s="104"/>
      <c r="XEU216" s="104"/>
      <c r="XEV216" s="104"/>
      <c r="XEW216" s="104"/>
      <c r="XEX216" s="104"/>
      <c r="XEY216" s="104"/>
      <c r="XEZ216" s="104"/>
      <c r="XFA216" s="104"/>
      <c r="XFB216" s="104"/>
      <c r="XFC216" s="104"/>
      <c r="XFD216" s="104"/>
    </row>
    <row r="217" s="84" customFormat="1" ht="43" customHeight="1" spans="1:16384">
      <c r="A217" s="94">
        <f t="shared" si="20"/>
        <v>211</v>
      </c>
      <c r="B217" s="26" t="s">
        <v>292</v>
      </c>
      <c r="C217" s="26" t="s">
        <v>623</v>
      </c>
      <c r="D217" s="26">
        <v>2120804</v>
      </c>
      <c r="E217" s="26" t="s">
        <v>1169</v>
      </c>
      <c r="F217" s="26" t="s">
        <v>958</v>
      </c>
      <c r="G217" s="100" t="s">
        <v>1172</v>
      </c>
      <c r="H217" s="101">
        <v>160000</v>
      </c>
      <c r="I217" s="27"/>
      <c r="XEG217" s="104"/>
      <c r="XEH217" s="104"/>
      <c r="XEI217" s="104"/>
      <c r="XEJ217" s="104"/>
      <c r="XEK217" s="104"/>
      <c r="XEL217" s="104"/>
      <c r="XEM217" s="104"/>
      <c r="XEN217" s="104"/>
      <c r="XEO217" s="104"/>
      <c r="XEP217" s="104"/>
      <c r="XEQ217" s="104"/>
      <c r="XER217" s="104"/>
      <c r="XES217" s="104"/>
      <c r="XET217" s="104"/>
      <c r="XEU217" s="104"/>
      <c r="XEV217" s="104"/>
      <c r="XEW217" s="104"/>
      <c r="XEX217" s="104"/>
      <c r="XEY217" s="104"/>
      <c r="XEZ217" s="104"/>
      <c r="XFA217" s="104"/>
      <c r="XFB217" s="104"/>
      <c r="XFC217" s="104"/>
      <c r="XFD217" s="104"/>
    </row>
    <row r="218" s="84" customFormat="1" ht="43" customHeight="1" spans="1:16384">
      <c r="A218" s="94">
        <f t="shared" ref="A218:A227" si="21">ROW()-6</f>
        <v>212</v>
      </c>
      <c r="B218" s="26" t="s">
        <v>292</v>
      </c>
      <c r="C218" s="26" t="s">
        <v>1173</v>
      </c>
      <c r="D218" s="26">
        <v>2120804</v>
      </c>
      <c r="E218" s="26" t="s">
        <v>1169</v>
      </c>
      <c r="F218" s="26" t="s">
        <v>958</v>
      </c>
      <c r="G218" s="100" t="s">
        <v>1174</v>
      </c>
      <c r="H218" s="101">
        <v>50000</v>
      </c>
      <c r="I218" s="27"/>
      <c r="XEG218" s="104"/>
      <c r="XEH218" s="104"/>
      <c r="XEI218" s="104"/>
      <c r="XEJ218" s="104"/>
      <c r="XEK218" s="104"/>
      <c r="XEL218" s="104"/>
      <c r="XEM218" s="104"/>
      <c r="XEN218" s="104"/>
      <c r="XEO218" s="104"/>
      <c r="XEP218" s="104"/>
      <c r="XEQ218" s="104"/>
      <c r="XER218" s="104"/>
      <c r="XES218" s="104"/>
      <c r="XET218" s="104"/>
      <c r="XEU218" s="104"/>
      <c r="XEV218" s="104"/>
      <c r="XEW218" s="104"/>
      <c r="XEX218" s="104"/>
      <c r="XEY218" s="104"/>
      <c r="XEZ218" s="104"/>
      <c r="XFA218" s="104"/>
      <c r="XFB218" s="104"/>
      <c r="XFC218" s="104"/>
      <c r="XFD218" s="104"/>
    </row>
    <row r="219" s="84" customFormat="1" ht="43" customHeight="1" spans="1:16384">
      <c r="A219" s="94">
        <f t="shared" si="21"/>
        <v>213</v>
      </c>
      <c r="B219" s="26" t="s">
        <v>292</v>
      </c>
      <c r="C219" s="26" t="s">
        <v>1173</v>
      </c>
      <c r="D219" s="26">
        <v>2120804</v>
      </c>
      <c r="E219" s="26" t="s">
        <v>1169</v>
      </c>
      <c r="F219" s="26" t="s">
        <v>958</v>
      </c>
      <c r="G219" s="100" t="s">
        <v>1175</v>
      </c>
      <c r="H219" s="101">
        <v>200000</v>
      </c>
      <c r="I219" s="27"/>
      <c r="XEG219" s="104"/>
      <c r="XEH219" s="104"/>
      <c r="XEI219" s="104"/>
      <c r="XEJ219" s="104"/>
      <c r="XEK219" s="104"/>
      <c r="XEL219" s="104"/>
      <c r="XEM219" s="104"/>
      <c r="XEN219" s="104"/>
      <c r="XEO219" s="104"/>
      <c r="XEP219" s="104"/>
      <c r="XEQ219" s="104"/>
      <c r="XER219" s="104"/>
      <c r="XES219" s="104"/>
      <c r="XET219" s="104"/>
      <c r="XEU219" s="104"/>
      <c r="XEV219" s="104"/>
      <c r="XEW219" s="104"/>
      <c r="XEX219" s="104"/>
      <c r="XEY219" s="104"/>
      <c r="XEZ219" s="104"/>
      <c r="XFA219" s="104"/>
      <c r="XFB219" s="104"/>
      <c r="XFC219" s="104"/>
      <c r="XFD219" s="104"/>
    </row>
    <row r="220" s="84" customFormat="1" ht="43" customHeight="1" spans="1:16384">
      <c r="A220" s="94">
        <f t="shared" si="21"/>
        <v>214</v>
      </c>
      <c r="B220" s="26" t="s">
        <v>292</v>
      </c>
      <c r="C220" s="26" t="s">
        <v>1173</v>
      </c>
      <c r="D220" s="26">
        <v>2120804</v>
      </c>
      <c r="E220" s="26" t="s">
        <v>1169</v>
      </c>
      <c r="F220" s="26" t="s">
        <v>958</v>
      </c>
      <c r="G220" s="100" t="s">
        <v>1176</v>
      </c>
      <c r="H220" s="101">
        <v>534000</v>
      </c>
      <c r="I220" s="27"/>
      <c r="XEG220" s="104"/>
      <c r="XEH220" s="104"/>
      <c r="XEI220" s="104"/>
      <c r="XEJ220" s="104"/>
      <c r="XEK220" s="104"/>
      <c r="XEL220" s="104"/>
      <c r="XEM220" s="104"/>
      <c r="XEN220" s="104"/>
      <c r="XEO220" s="104"/>
      <c r="XEP220" s="104"/>
      <c r="XEQ220" s="104"/>
      <c r="XER220" s="104"/>
      <c r="XES220" s="104"/>
      <c r="XET220" s="104"/>
      <c r="XEU220" s="104"/>
      <c r="XEV220" s="104"/>
      <c r="XEW220" s="104"/>
      <c r="XEX220" s="104"/>
      <c r="XEY220" s="104"/>
      <c r="XEZ220" s="104"/>
      <c r="XFA220" s="104"/>
      <c r="XFB220" s="104"/>
      <c r="XFC220" s="104"/>
      <c r="XFD220" s="104"/>
    </row>
    <row r="221" s="84" customFormat="1" ht="43" customHeight="1" spans="1:16384">
      <c r="A221" s="94">
        <f t="shared" si="21"/>
        <v>215</v>
      </c>
      <c r="B221" s="26" t="s">
        <v>292</v>
      </c>
      <c r="C221" s="26" t="s">
        <v>1177</v>
      </c>
      <c r="D221" s="26">
        <v>2120804</v>
      </c>
      <c r="E221" s="26" t="s">
        <v>1169</v>
      </c>
      <c r="F221" s="26" t="s">
        <v>958</v>
      </c>
      <c r="G221" s="100" t="s">
        <v>1178</v>
      </c>
      <c r="H221" s="101">
        <v>500000</v>
      </c>
      <c r="I221" s="27"/>
      <c r="XEG221" s="104"/>
      <c r="XEH221" s="104"/>
      <c r="XEI221" s="104"/>
      <c r="XEJ221" s="104"/>
      <c r="XEK221" s="104"/>
      <c r="XEL221" s="104"/>
      <c r="XEM221" s="104"/>
      <c r="XEN221" s="104"/>
      <c r="XEO221" s="104"/>
      <c r="XEP221" s="104"/>
      <c r="XEQ221" s="104"/>
      <c r="XER221" s="104"/>
      <c r="XES221" s="104"/>
      <c r="XET221" s="104"/>
      <c r="XEU221" s="104"/>
      <c r="XEV221" s="104"/>
      <c r="XEW221" s="104"/>
      <c r="XEX221" s="104"/>
      <c r="XEY221" s="104"/>
      <c r="XEZ221" s="104"/>
      <c r="XFA221" s="104"/>
      <c r="XFB221" s="104"/>
      <c r="XFC221" s="104"/>
      <c r="XFD221" s="104"/>
    </row>
    <row r="222" s="84" customFormat="1" ht="43" customHeight="1" spans="1:16384">
      <c r="A222" s="94">
        <f t="shared" si="21"/>
        <v>216</v>
      </c>
      <c r="B222" s="26" t="s">
        <v>292</v>
      </c>
      <c r="C222" s="26" t="s">
        <v>1177</v>
      </c>
      <c r="D222" s="26">
        <v>2120804</v>
      </c>
      <c r="E222" s="26" t="s">
        <v>1169</v>
      </c>
      <c r="F222" s="26" t="s">
        <v>958</v>
      </c>
      <c r="G222" s="100" t="s">
        <v>1179</v>
      </c>
      <c r="H222" s="101">
        <v>50000</v>
      </c>
      <c r="I222" s="27"/>
      <c r="XEG222" s="104"/>
      <c r="XEH222" s="104"/>
      <c r="XEI222" s="104"/>
      <c r="XEJ222" s="104"/>
      <c r="XEK222" s="104"/>
      <c r="XEL222" s="104"/>
      <c r="XEM222" s="104"/>
      <c r="XEN222" s="104"/>
      <c r="XEO222" s="104"/>
      <c r="XEP222" s="104"/>
      <c r="XEQ222" s="104"/>
      <c r="XER222" s="104"/>
      <c r="XES222" s="104"/>
      <c r="XET222" s="104"/>
      <c r="XEU222" s="104"/>
      <c r="XEV222" s="104"/>
      <c r="XEW222" s="104"/>
      <c r="XEX222" s="104"/>
      <c r="XEY222" s="104"/>
      <c r="XEZ222" s="104"/>
      <c r="XFA222" s="104"/>
      <c r="XFB222" s="104"/>
      <c r="XFC222" s="104"/>
      <c r="XFD222" s="104"/>
    </row>
    <row r="223" s="84" customFormat="1" ht="43" customHeight="1" spans="1:16384">
      <c r="A223" s="94">
        <f t="shared" si="21"/>
        <v>217</v>
      </c>
      <c r="B223" s="26" t="s">
        <v>292</v>
      </c>
      <c r="C223" s="26" t="s">
        <v>1177</v>
      </c>
      <c r="D223" s="26">
        <v>2120804</v>
      </c>
      <c r="E223" s="26" t="s">
        <v>1169</v>
      </c>
      <c r="F223" s="26" t="s">
        <v>958</v>
      </c>
      <c r="G223" s="100" t="s">
        <v>1180</v>
      </c>
      <c r="H223" s="101">
        <v>40000</v>
      </c>
      <c r="I223" s="27"/>
      <c r="XEG223" s="104"/>
      <c r="XEH223" s="104"/>
      <c r="XEI223" s="104"/>
      <c r="XEJ223" s="104"/>
      <c r="XEK223" s="104"/>
      <c r="XEL223" s="104"/>
      <c r="XEM223" s="104"/>
      <c r="XEN223" s="104"/>
      <c r="XEO223" s="104"/>
      <c r="XEP223" s="104"/>
      <c r="XEQ223" s="104"/>
      <c r="XER223" s="104"/>
      <c r="XES223" s="104"/>
      <c r="XET223" s="104"/>
      <c r="XEU223" s="104"/>
      <c r="XEV223" s="104"/>
      <c r="XEW223" s="104"/>
      <c r="XEX223" s="104"/>
      <c r="XEY223" s="104"/>
      <c r="XEZ223" s="104"/>
      <c r="XFA223" s="104"/>
      <c r="XFB223" s="104"/>
      <c r="XFC223" s="104"/>
      <c r="XFD223" s="104"/>
    </row>
    <row r="224" s="84" customFormat="1" ht="43" customHeight="1" spans="1:16384">
      <c r="A224" s="94">
        <f t="shared" si="21"/>
        <v>218</v>
      </c>
      <c r="B224" s="26" t="s">
        <v>292</v>
      </c>
      <c r="C224" s="26" t="s">
        <v>1177</v>
      </c>
      <c r="D224" s="26">
        <v>2120804</v>
      </c>
      <c r="E224" s="26" t="s">
        <v>1169</v>
      </c>
      <c r="F224" s="26" t="s">
        <v>958</v>
      </c>
      <c r="G224" s="100" t="s">
        <v>1181</v>
      </c>
      <c r="H224" s="101">
        <v>400000</v>
      </c>
      <c r="I224" s="27"/>
      <c r="XEG224" s="104"/>
      <c r="XEH224" s="104"/>
      <c r="XEI224" s="104"/>
      <c r="XEJ224" s="104"/>
      <c r="XEK224" s="104"/>
      <c r="XEL224" s="104"/>
      <c r="XEM224" s="104"/>
      <c r="XEN224" s="104"/>
      <c r="XEO224" s="104"/>
      <c r="XEP224" s="104"/>
      <c r="XEQ224" s="104"/>
      <c r="XER224" s="104"/>
      <c r="XES224" s="104"/>
      <c r="XET224" s="104"/>
      <c r="XEU224" s="104"/>
      <c r="XEV224" s="104"/>
      <c r="XEW224" s="104"/>
      <c r="XEX224" s="104"/>
      <c r="XEY224" s="104"/>
      <c r="XEZ224" s="104"/>
      <c r="XFA224" s="104"/>
      <c r="XFB224" s="104"/>
      <c r="XFC224" s="104"/>
      <c r="XFD224" s="104"/>
    </row>
    <row r="225" s="84" customFormat="1" ht="43" customHeight="1" spans="1:16384">
      <c r="A225" s="94">
        <f t="shared" si="21"/>
        <v>219</v>
      </c>
      <c r="B225" s="26" t="s">
        <v>292</v>
      </c>
      <c r="C225" s="26" t="s">
        <v>1177</v>
      </c>
      <c r="D225" s="26">
        <v>2120804</v>
      </c>
      <c r="E225" s="26" t="s">
        <v>1169</v>
      </c>
      <c r="F225" s="26" t="s">
        <v>958</v>
      </c>
      <c r="G225" s="100" t="s">
        <v>1182</v>
      </c>
      <c r="H225" s="101">
        <v>50000</v>
      </c>
      <c r="I225" s="27"/>
      <c r="XEG225" s="104"/>
      <c r="XEH225" s="104"/>
      <c r="XEI225" s="104"/>
      <c r="XEJ225" s="104"/>
      <c r="XEK225" s="104"/>
      <c r="XEL225" s="104"/>
      <c r="XEM225" s="104"/>
      <c r="XEN225" s="104"/>
      <c r="XEO225" s="104"/>
      <c r="XEP225" s="104"/>
      <c r="XEQ225" s="104"/>
      <c r="XER225" s="104"/>
      <c r="XES225" s="104"/>
      <c r="XET225" s="104"/>
      <c r="XEU225" s="104"/>
      <c r="XEV225" s="104"/>
      <c r="XEW225" s="104"/>
      <c r="XEX225" s="104"/>
      <c r="XEY225" s="104"/>
      <c r="XEZ225" s="104"/>
      <c r="XFA225" s="104"/>
      <c r="XFB225" s="104"/>
      <c r="XFC225" s="104"/>
      <c r="XFD225" s="104"/>
    </row>
    <row r="226" s="84" customFormat="1" ht="43" customHeight="1" spans="1:16384">
      <c r="A226" s="94">
        <f t="shared" si="21"/>
        <v>220</v>
      </c>
      <c r="B226" s="26" t="s">
        <v>292</v>
      </c>
      <c r="C226" s="26" t="s">
        <v>1177</v>
      </c>
      <c r="D226" s="26">
        <v>2120804</v>
      </c>
      <c r="E226" s="26" t="s">
        <v>1169</v>
      </c>
      <c r="F226" s="26" t="s">
        <v>958</v>
      </c>
      <c r="G226" s="100" t="s">
        <v>1183</v>
      </c>
      <c r="H226" s="101">
        <v>30000</v>
      </c>
      <c r="I226" s="27"/>
      <c r="XEG226" s="104"/>
      <c r="XEH226" s="104"/>
      <c r="XEI226" s="104"/>
      <c r="XEJ226" s="104"/>
      <c r="XEK226" s="104"/>
      <c r="XEL226" s="104"/>
      <c r="XEM226" s="104"/>
      <c r="XEN226" s="104"/>
      <c r="XEO226" s="104"/>
      <c r="XEP226" s="104"/>
      <c r="XEQ226" s="104"/>
      <c r="XER226" s="104"/>
      <c r="XES226" s="104"/>
      <c r="XET226" s="104"/>
      <c r="XEU226" s="104"/>
      <c r="XEV226" s="104"/>
      <c r="XEW226" s="104"/>
      <c r="XEX226" s="104"/>
      <c r="XEY226" s="104"/>
      <c r="XEZ226" s="104"/>
      <c r="XFA226" s="104"/>
      <c r="XFB226" s="104"/>
      <c r="XFC226" s="104"/>
      <c r="XFD226" s="104"/>
    </row>
    <row r="227" s="84" customFormat="1" ht="43" customHeight="1" spans="1:16384">
      <c r="A227" s="94">
        <f t="shared" si="21"/>
        <v>221</v>
      </c>
      <c r="B227" s="26" t="s">
        <v>292</v>
      </c>
      <c r="C227" s="26" t="s">
        <v>970</v>
      </c>
      <c r="D227" s="26">
        <v>2120804</v>
      </c>
      <c r="E227" s="26" t="s">
        <v>1169</v>
      </c>
      <c r="F227" s="26" t="s">
        <v>958</v>
      </c>
      <c r="G227" s="100" t="s">
        <v>1184</v>
      </c>
      <c r="H227" s="101">
        <v>50000</v>
      </c>
      <c r="I227" s="27"/>
      <c r="XEG227" s="104"/>
      <c r="XEH227" s="104"/>
      <c r="XEI227" s="104"/>
      <c r="XEJ227" s="104"/>
      <c r="XEK227" s="104"/>
      <c r="XEL227" s="104"/>
      <c r="XEM227" s="104"/>
      <c r="XEN227" s="104"/>
      <c r="XEO227" s="104"/>
      <c r="XEP227" s="104"/>
      <c r="XEQ227" s="104"/>
      <c r="XER227" s="104"/>
      <c r="XES227" s="104"/>
      <c r="XET227" s="104"/>
      <c r="XEU227" s="104"/>
      <c r="XEV227" s="104"/>
      <c r="XEW227" s="104"/>
      <c r="XEX227" s="104"/>
      <c r="XEY227" s="104"/>
      <c r="XEZ227" s="104"/>
      <c r="XFA227" s="104"/>
      <c r="XFB227" s="104"/>
      <c r="XFC227" s="104"/>
      <c r="XFD227" s="104"/>
    </row>
    <row r="228" s="84" customFormat="1" ht="43" customHeight="1" spans="1:16384">
      <c r="A228" s="94">
        <f t="shared" ref="A228:A237" si="22">ROW()-6</f>
        <v>222</v>
      </c>
      <c r="B228" s="26" t="s">
        <v>292</v>
      </c>
      <c r="C228" s="26" t="s">
        <v>970</v>
      </c>
      <c r="D228" s="26">
        <v>2120804</v>
      </c>
      <c r="E228" s="26" t="s">
        <v>1169</v>
      </c>
      <c r="F228" s="26" t="s">
        <v>958</v>
      </c>
      <c r="G228" s="100" t="s">
        <v>1185</v>
      </c>
      <c r="H228" s="101">
        <v>83400</v>
      </c>
      <c r="I228" s="27"/>
      <c r="XEG228" s="104"/>
      <c r="XEH228" s="104"/>
      <c r="XEI228" s="104"/>
      <c r="XEJ228" s="104"/>
      <c r="XEK228" s="104"/>
      <c r="XEL228" s="104"/>
      <c r="XEM228" s="104"/>
      <c r="XEN228" s="104"/>
      <c r="XEO228" s="104"/>
      <c r="XEP228" s="104"/>
      <c r="XEQ228" s="104"/>
      <c r="XER228" s="104"/>
      <c r="XES228" s="104"/>
      <c r="XET228" s="104"/>
      <c r="XEU228" s="104"/>
      <c r="XEV228" s="104"/>
      <c r="XEW228" s="104"/>
      <c r="XEX228" s="104"/>
      <c r="XEY228" s="104"/>
      <c r="XEZ228" s="104"/>
      <c r="XFA228" s="104"/>
      <c r="XFB228" s="104"/>
      <c r="XFC228" s="104"/>
      <c r="XFD228" s="104"/>
    </row>
    <row r="229" s="84" customFormat="1" ht="43" customHeight="1" spans="1:16384">
      <c r="A229" s="94">
        <f t="shared" si="22"/>
        <v>223</v>
      </c>
      <c r="B229" s="26" t="s">
        <v>292</v>
      </c>
      <c r="C229" s="26" t="s">
        <v>970</v>
      </c>
      <c r="D229" s="26">
        <v>2120804</v>
      </c>
      <c r="E229" s="26" t="s">
        <v>1169</v>
      </c>
      <c r="F229" s="26" t="s">
        <v>958</v>
      </c>
      <c r="G229" s="100" t="s">
        <v>1186</v>
      </c>
      <c r="H229" s="101">
        <v>300000</v>
      </c>
      <c r="I229" s="27"/>
      <c r="XEG229" s="104"/>
      <c r="XEH229" s="104"/>
      <c r="XEI229" s="104"/>
      <c r="XEJ229" s="104"/>
      <c r="XEK229" s="104"/>
      <c r="XEL229" s="104"/>
      <c r="XEM229" s="104"/>
      <c r="XEN229" s="104"/>
      <c r="XEO229" s="104"/>
      <c r="XEP229" s="104"/>
      <c r="XEQ229" s="104"/>
      <c r="XER229" s="104"/>
      <c r="XES229" s="104"/>
      <c r="XET229" s="104"/>
      <c r="XEU229" s="104"/>
      <c r="XEV229" s="104"/>
      <c r="XEW229" s="104"/>
      <c r="XEX229" s="104"/>
      <c r="XEY229" s="104"/>
      <c r="XEZ229" s="104"/>
      <c r="XFA229" s="104"/>
      <c r="XFB229" s="104"/>
      <c r="XFC229" s="104"/>
      <c r="XFD229" s="104"/>
    </row>
    <row r="230" s="84" customFormat="1" ht="43" customHeight="1" spans="1:16384">
      <c r="A230" s="94">
        <f t="shared" si="22"/>
        <v>224</v>
      </c>
      <c r="B230" s="26" t="s">
        <v>292</v>
      </c>
      <c r="C230" s="26" t="s">
        <v>970</v>
      </c>
      <c r="D230" s="26">
        <v>2120804</v>
      </c>
      <c r="E230" s="26" t="s">
        <v>1169</v>
      </c>
      <c r="F230" s="26" t="s">
        <v>958</v>
      </c>
      <c r="G230" s="100" t="s">
        <v>1187</v>
      </c>
      <c r="H230" s="101">
        <v>120000</v>
      </c>
      <c r="I230" s="27"/>
      <c r="XEG230" s="104"/>
      <c r="XEH230" s="104"/>
      <c r="XEI230" s="104"/>
      <c r="XEJ230" s="104"/>
      <c r="XEK230" s="104"/>
      <c r="XEL230" s="104"/>
      <c r="XEM230" s="104"/>
      <c r="XEN230" s="104"/>
      <c r="XEO230" s="104"/>
      <c r="XEP230" s="104"/>
      <c r="XEQ230" s="104"/>
      <c r="XER230" s="104"/>
      <c r="XES230" s="104"/>
      <c r="XET230" s="104"/>
      <c r="XEU230" s="104"/>
      <c r="XEV230" s="104"/>
      <c r="XEW230" s="104"/>
      <c r="XEX230" s="104"/>
      <c r="XEY230" s="104"/>
      <c r="XEZ230" s="104"/>
      <c r="XFA230" s="104"/>
      <c r="XFB230" s="104"/>
      <c r="XFC230" s="104"/>
      <c r="XFD230" s="104"/>
    </row>
    <row r="231" s="84" customFormat="1" ht="43" customHeight="1" spans="1:16384">
      <c r="A231" s="94">
        <f t="shared" si="22"/>
        <v>225</v>
      </c>
      <c r="B231" s="26" t="s">
        <v>292</v>
      </c>
      <c r="C231" s="26" t="s">
        <v>970</v>
      </c>
      <c r="D231" s="26">
        <v>2120804</v>
      </c>
      <c r="E231" s="26" t="s">
        <v>1169</v>
      </c>
      <c r="F231" s="26" t="s">
        <v>958</v>
      </c>
      <c r="G231" s="100" t="s">
        <v>1188</v>
      </c>
      <c r="H231" s="101">
        <v>375906</v>
      </c>
      <c r="I231" s="27"/>
      <c r="XEG231" s="104"/>
      <c r="XEH231" s="104"/>
      <c r="XEI231" s="104"/>
      <c r="XEJ231" s="104"/>
      <c r="XEK231" s="104"/>
      <c r="XEL231" s="104"/>
      <c r="XEM231" s="104"/>
      <c r="XEN231" s="104"/>
      <c r="XEO231" s="104"/>
      <c r="XEP231" s="104"/>
      <c r="XEQ231" s="104"/>
      <c r="XER231" s="104"/>
      <c r="XES231" s="104"/>
      <c r="XET231" s="104"/>
      <c r="XEU231" s="104"/>
      <c r="XEV231" s="104"/>
      <c r="XEW231" s="104"/>
      <c r="XEX231" s="104"/>
      <c r="XEY231" s="104"/>
      <c r="XEZ231" s="104"/>
      <c r="XFA231" s="104"/>
      <c r="XFB231" s="104"/>
      <c r="XFC231" s="104"/>
      <c r="XFD231" s="104"/>
    </row>
    <row r="232" s="84" customFormat="1" ht="43" customHeight="1" spans="1:16384">
      <c r="A232" s="94">
        <f t="shared" si="22"/>
        <v>226</v>
      </c>
      <c r="B232" s="26" t="s">
        <v>292</v>
      </c>
      <c r="C232" s="26" t="s">
        <v>970</v>
      </c>
      <c r="D232" s="26">
        <v>2120804</v>
      </c>
      <c r="E232" s="26" t="s">
        <v>1169</v>
      </c>
      <c r="F232" s="26" t="s">
        <v>958</v>
      </c>
      <c r="G232" s="100" t="s">
        <v>1189</v>
      </c>
      <c r="H232" s="101">
        <v>350000</v>
      </c>
      <c r="I232" s="27"/>
      <c r="XEG232" s="104"/>
      <c r="XEH232" s="104"/>
      <c r="XEI232" s="104"/>
      <c r="XEJ232" s="104"/>
      <c r="XEK232" s="104"/>
      <c r="XEL232" s="104"/>
      <c r="XEM232" s="104"/>
      <c r="XEN232" s="104"/>
      <c r="XEO232" s="104"/>
      <c r="XEP232" s="104"/>
      <c r="XEQ232" s="104"/>
      <c r="XER232" s="104"/>
      <c r="XES232" s="104"/>
      <c r="XET232" s="104"/>
      <c r="XEU232" s="104"/>
      <c r="XEV232" s="104"/>
      <c r="XEW232" s="104"/>
      <c r="XEX232" s="104"/>
      <c r="XEY232" s="104"/>
      <c r="XEZ232" s="104"/>
      <c r="XFA232" s="104"/>
      <c r="XFB232" s="104"/>
      <c r="XFC232" s="104"/>
      <c r="XFD232" s="104"/>
    </row>
    <row r="233" s="84" customFormat="1" ht="43" customHeight="1" spans="1:16384">
      <c r="A233" s="94">
        <f t="shared" si="22"/>
        <v>227</v>
      </c>
      <c r="B233" s="26" t="s">
        <v>292</v>
      </c>
      <c r="C233" s="26" t="s">
        <v>970</v>
      </c>
      <c r="D233" s="26">
        <v>2120804</v>
      </c>
      <c r="E233" s="26" t="s">
        <v>1169</v>
      </c>
      <c r="F233" s="26" t="s">
        <v>958</v>
      </c>
      <c r="G233" s="100" t="s">
        <v>1190</v>
      </c>
      <c r="H233" s="101">
        <v>380000</v>
      </c>
      <c r="I233" s="27"/>
      <c r="XEG233" s="104"/>
      <c r="XEH233" s="104"/>
      <c r="XEI233" s="104"/>
      <c r="XEJ233" s="104"/>
      <c r="XEK233" s="104"/>
      <c r="XEL233" s="104"/>
      <c r="XEM233" s="104"/>
      <c r="XEN233" s="104"/>
      <c r="XEO233" s="104"/>
      <c r="XEP233" s="104"/>
      <c r="XEQ233" s="104"/>
      <c r="XER233" s="104"/>
      <c r="XES233" s="104"/>
      <c r="XET233" s="104"/>
      <c r="XEU233" s="104"/>
      <c r="XEV233" s="104"/>
      <c r="XEW233" s="104"/>
      <c r="XEX233" s="104"/>
      <c r="XEY233" s="104"/>
      <c r="XEZ233" s="104"/>
      <c r="XFA233" s="104"/>
      <c r="XFB233" s="104"/>
      <c r="XFC233" s="104"/>
      <c r="XFD233" s="104"/>
    </row>
    <row r="234" s="84" customFormat="1" ht="43" customHeight="1" spans="1:16384">
      <c r="A234" s="94">
        <f t="shared" si="22"/>
        <v>228</v>
      </c>
      <c r="B234" s="26" t="s">
        <v>245</v>
      </c>
      <c r="C234" s="26" t="s">
        <v>1191</v>
      </c>
      <c r="D234" s="26">
        <v>2120804</v>
      </c>
      <c r="E234" s="26" t="s">
        <v>1169</v>
      </c>
      <c r="F234" s="26" t="s">
        <v>958</v>
      </c>
      <c r="G234" s="100" t="s">
        <v>1192</v>
      </c>
      <c r="H234" s="101">
        <v>200000</v>
      </c>
      <c r="I234" s="27"/>
      <c r="XEG234" s="104"/>
      <c r="XEH234" s="104"/>
      <c r="XEI234" s="104"/>
      <c r="XEJ234" s="104"/>
      <c r="XEK234" s="104"/>
      <c r="XEL234" s="104"/>
      <c r="XEM234" s="104"/>
      <c r="XEN234" s="104"/>
      <c r="XEO234" s="104"/>
      <c r="XEP234" s="104"/>
      <c r="XEQ234" s="104"/>
      <c r="XER234" s="104"/>
      <c r="XES234" s="104"/>
      <c r="XET234" s="104"/>
      <c r="XEU234" s="104"/>
      <c r="XEV234" s="104"/>
      <c r="XEW234" s="104"/>
      <c r="XEX234" s="104"/>
      <c r="XEY234" s="104"/>
      <c r="XEZ234" s="104"/>
      <c r="XFA234" s="104"/>
      <c r="XFB234" s="104"/>
      <c r="XFC234" s="104"/>
      <c r="XFD234" s="104"/>
    </row>
    <row r="235" s="84" customFormat="1" ht="43" customHeight="1" spans="1:16384">
      <c r="A235" s="94">
        <f t="shared" si="22"/>
        <v>229</v>
      </c>
      <c r="B235" s="26" t="s">
        <v>292</v>
      </c>
      <c r="C235" s="26" t="s">
        <v>1191</v>
      </c>
      <c r="D235" s="26">
        <v>2120804</v>
      </c>
      <c r="E235" s="26" t="s">
        <v>1169</v>
      </c>
      <c r="F235" s="26" t="s">
        <v>958</v>
      </c>
      <c r="G235" s="100" t="s">
        <v>1193</v>
      </c>
      <c r="H235" s="101">
        <v>50000</v>
      </c>
      <c r="I235" s="27"/>
      <c r="XEG235" s="104"/>
      <c r="XEH235" s="104"/>
      <c r="XEI235" s="104"/>
      <c r="XEJ235" s="104"/>
      <c r="XEK235" s="104"/>
      <c r="XEL235" s="104"/>
      <c r="XEM235" s="104"/>
      <c r="XEN235" s="104"/>
      <c r="XEO235" s="104"/>
      <c r="XEP235" s="104"/>
      <c r="XEQ235" s="104"/>
      <c r="XER235" s="104"/>
      <c r="XES235" s="104"/>
      <c r="XET235" s="104"/>
      <c r="XEU235" s="104"/>
      <c r="XEV235" s="104"/>
      <c r="XEW235" s="104"/>
      <c r="XEX235" s="104"/>
      <c r="XEY235" s="104"/>
      <c r="XEZ235" s="104"/>
      <c r="XFA235" s="104"/>
      <c r="XFB235" s="104"/>
      <c r="XFC235" s="104"/>
      <c r="XFD235" s="104"/>
    </row>
    <row r="236" s="84" customFormat="1" ht="43" customHeight="1" spans="1:16384">
      <c r="A236" s="94">
        <f t="shared" si="22"/>
        <v>230</v>
      </c>
      <c r="B236" s="26" t="s">
        <v>292</v>
      </c>
      <c r="C236" s="26" t="s">
        <v>1191</v>
      </c>
      <c r="D236" s="26">
        <v>2120804</v>
      </c>
      <c r="E236" s="26" t="s">
        <v>1169</v>
      </c>
      <c r="F236" s="26" t="s">
        <v>958</v>
      </c>
      <c r="G236" s="100" t="s">
        <v>1194</v>
      </c>
      <c r="H236" s="101">
        <v>90000</v>
      </c>
      <c r="I236" s="27"/>
      <c r="XEG236" s="104"/>
      <c r="XEH236" s="104"/>
      <c r="XEI236" s="104"/>
      <c r="XEJ236" s="104"/>
      <c r="XEK236" s="104"/>
      <c r="XEL236" s="104"/>
      <c r="XEM236" s="104"/>
      <c r="XEN236" s="104"/>
      <c r="XEO236" s="104"/>
      <c r="XEP236" s="104"/>
      <c r="XEQ236" s="104"/>
      <c r="XER236" s="104"/>
      <c r="XES236" s="104"/>
      <c r="XET236" s="104"/>
      <c r="XEU236" s="104"/>
      <c r="XEV236" s="104"/>
      <c r="XEW236" s="104"/>
      <c r="XEX236" s="104"/>
      <c r="XEY236" s="104"/>
      <c r="XEZ236" s="104"/>
      <c r="XFA236" s="104"/>
      <c r="XFB236" s="104"/>
      <c r="XFC236" s="104"/>
      <c r="XFD236" s="104"/>
    </row>
    <row r="237" s="84" customFormat="1" ht="43" customHeight="1" spans="1:16384">
      <c r="A237" s="94">
        <f t="shared" si="22"/>
        <v>231</v>
      </c>
      <c r="B237" s="26" t="s">
        <v>292</v>
      </c>
      <c r="C237" s="26" t="s">
        <v>407</v>
      </c>
      <c r="D237" s="26">
        <v>2120804</v>
      </c>
      <c r="E237" s="26" t="s">
        <v>1169</v>
      </c>
      <c r="F237" s="26" t="s">
        <v>958</v>
      </c>
      <c r="G237" s="100" t="s">
        <v>1195</v>
      </c>
      <c r="H237" s="101">
        <v>150000</v>
      </c>
      <c r="I237" s="27"/>
      <c r="XEG237" s="104"/>
      <c r="XEH237" s="104"/>
      <c r="XEI237" s="104"/>
      <c r="XEJ237" s="104"/>
      <c r="XEK237" s="104"/>
      <c r="XEL237" s="104"/>
      <c r="XEM237" s="104"/>
      <c r="XEN237" s="104"/>
      <c r="XEO237" s="104"/>
      <c r="XEP237" s="104"/>
      <c r="XEQ237" s="104"/>
      <c r="XER237" s="104"/>
      <c r="XES237" s="104"/>
      <c r="XET237" s="104"/>
      <c r="XEU237" s="104"/>
      <c r="XEV237" s="104"/>
      <c r="XEW237" s="104"/>
      <c r="XEX237" s="104"/>
      <c r="XEY237" s="104"/>
      <c r="XEZ237" s="104"/>
      <c r="XFA237" s="104"/>
      <c r="XFB237" s="104"/>
      <c r="XFC237" s="104"/>
      <c r="XFD237" s="104"/>
    </row>
    <row r="238" s="84" customFormat="1" ht="43" customHeight="1" spans="1:16384">
      <c r="A238" s="94">
        <f t="shared" ref="A238:A247" si="23">ROW()-6</f>
        <v>232</v>
      </c>
      <c r="B238" s="26" t="s">
        <v>292</v>
      </c>
      <c r="C238" s="26" t="s">
        <v>407</v>
      </c>
      <c r="D238" s="26">
        <v>2120804</v>
      </c>
      <c r="E238" s="26" t="s">
        <v>1169</v>
      </c>
      <c r="F238" s="26" t="s">
        <v>958</v>
      </c>
      <c r="G238" s="100" t="s">
        <v>1196</v>
      </c>
      <c r="H238" s="101">
        <v>50000</v>
      </c>
      <c r="I238" s="27"/>
      <c r="XEG238" s="104"/>
      <c r="XEH238" s="104"/>
      <c r="XEI238" s="104"/>
      <c r="XEJ238" s="104"/>
      <c r="XEK238" s="104"/>
      <c r="XEL238" s="104"/>
      <c r="XEM238" s="104"/>
      <c r="XEN238" s="104"/>
      <c r="XEO238" s="104"/>
      <c r="XEP238" s="104"/>
      <c r="XEQ238" s="104"/>
      <c r="XER238" s="104"/>
      <c r="XES238" s="104"/>
      <c r="XET238" s="104"/>
      <c r="XEU238" s="104"/>
      <c r="XEV238" s="104"/>
      <c r="XEW238" s="104"/>
      <c r="XEX238" s="104"/>
      <c r="XEY238" s="104"/>
      <c r="XEZ238" s="104"/>
      <c r="XFA238" s="104"/>
      <c r="XFB238" s="104"/>
      <c r="XFC238" s="104"/>
      <c r="XFD238" s="104"/>
    </row>
    <row r="239" s="84" customFormat="1" ht="43" customHeight="1" spans="1:16384">
      <c r="A239" s="94">
        <f t="shared" si="23"/>
        <v>233</v>
      </c>
      <c r="B239" s="26" t="s">
        <v>292</v>
      </c>
      <c r="C239" s="26" t="s">
        <v>407</v>
      </c>
      <c r="D239" s="26">
        <v>2120804</v>
      </c>
      <c r="E239" s="26" t="s">
        <v>1169</v>
      </c>
      <c r="F239" s="26" t="s">
        <v>958</v>
      </c>
      <c r="G239" s="100" t="s">
        <v>1197</v>
      </c>
      <c r="H239" s="101">
        <v>50000</v>
      </c>
      <c r="I239" s="27"/>
      <c r="XEG239" s="104"/>
      <c r="XEH239" s="104"/>
      <c r="XEI239" s="104"/>
      <c r="XEJ239" s="104"/>
      <c r="XEK239" s="104"/>
      <c r="XEL239" s="104"/>
      <c r="XEM239" s="104"/>
      <c r="XEN239" s="104"/>
      <c r="XEO239" s="104"/>
      <c r="XEP239" s="104"/>
      <c r="XEQ239" s="104"/>
      <c r="XER239" s="104"/>
      <c r="XES239" s="104"/>
      <c r="XET239" s="104"/>
      <c r="XEU239" s="104"/>
      <c r="XEV239" s="104"/>
      <c r="XEW239" s="104"/>
      <c r="XEX239" s="104"/>
      <c r="XEY239" s="104"/>
      <c r="XEZ239" s="104"/>
      <c r="XFA239" s="104"/>
      <c r="XFB239" s="104"/>
      <c r="XFC239" s="104"/>
      <c r="XFD239" s="104"/>
    </row>
    <row r="240" s="84" customFormat="1" ht="43" customHeight="1" spans="1:16384">
      <c r="A240" s="94">
        <f t="shared" si="23"/>
        <v>234</v>
      </c>
      <c r="B240" s="26" t="s">
        <v>292</v>
      </c>
      <c r="C240" s="26" t="s">
        <v>407</v>
      </c>
      <c r="D240" s="26">
        <v>2120804</v>
      </c>
      <c r="E240" s="26" t="s">
        <v>1169</v>
      </c>
      <c r="F240" s="26" t="s">
        <v>958</v>
      </c>
      <c r="G240" s="100" t="s">
        <v>1198</v>
      </c>
      <c r="H240" s="101">
        <v>100000</v>
      </c>
      <c r="I240" s="27"/>
      <c r="XEG240" s="104"/>
      <c r="XEH240" s="104"/>
      <c r="XEI240" s="104"/>
      <c r="XEJ240" s="104"/>
      <c r="XEK240" s="104"/>
      <c r="XEL240" s="104"/>
      <c r="XEM240" s="104"/>
      <c r="XEN240" s="104"/>
      <c r="XEO240" s="104"/>
      <c r="XEP240" s="104"/>
      <c r="XEQ240" s="104"/>
      <c r="XER240" s="104"/>
      <c r="XES240" s="104"/>
      <c r="XET240" s="104"/>
      <c r="XEU240" s="104"/>
      <c r="XEV240" s="104"/>
      <c r="XEW240" s="104"/>
      <c r="XEX240" s="104"/>
      <c r="XEY240" s="104"/>
      <c r="XEZ240" s="104"/>
      <c r="XFA240" s="104"/>
      <c r="XFB240" s="104"/>
      <c r="XFC240" s="104"/>
      <c r="XFD240" s="104"/>
    </row>
    <row r="241" s="84" customFormat="1" ht="43" customHeight="1" spans="1:16384">
      <c r="A241" s="94">
        <f t="shared" si="23"/>
        <v>235</v>
      </c>
      <c r="B241" s="26" t="s">
        <v>292</v>
      </c>
      <c r="C241" s="26" t="s">
        <v>407</v>
      </c>
      <c r="D241" s="26">
        <v>2120804</v>
      </c>
      <c r="E241" s="26" t="s">
        <v>1169</v>
      </c>
      <c r="F241" s="26" t="s">
        <v>958</v>
      </c>
      <c r="G241" s="100" t="s">
        <v>1199</v>
      </c>
      <c r="H241" s="101">
        <v>50000</v>
      </c>
      <c r="I241" s="27"/>
      <c r="XEG241" s="104"/>
      <c r="XEH241" s="104"/>
      <c r="XEI241" s="104"/>
      <c r="XEJ241" s="104"/>
      <c r="XEK241" s="104"/>
      <c r="XEL241" s="104"/>
      <c r="XEM241" s="104"/>
      <c r="XEN241" s="104"/>
      <c r="XEO241" s="104"/>
      <c r="XEP241" s="104"/>
      <c r="XEQ241" s="104"/>
      <c r="XER241" s="104"/>
      <c r="XES241" s="104"/>
      <c r="XET241" s="104"/>
      <c r="XEU241" s="104"/>
      <c r="XEV241" s="104"/>
      <c r="XEW241" s="104"/>
      <c r="XEX241" s="104"/>
      <c r="XEY241" s="104"/>
      <c r="XEZ241" s="104"/>
      <c r="XFA241" s="104"/>
      <c r="XFB241" s="104"/>
      <c r="XFC241" s="104"/>
      <c r="XFD241" s="104"/>
    </row>
    <row r="242" s="84" customFormat="1" ht="43" customHeight="1" spans="1:16384">
      <c r="A242" s="94">
        <f t="shared" si="23"/>
        <v>236</v>
      </c>
      <c r="B242" s="26" t="s">
        <v>171</v>
      </c>
      <c r="C242" s="26" t="s">
        <v>1200</v>
      </c>
      <c r="D242" s="26">
        <v>2120804</v>
      </c>
      <c r="E242" s="26" t="s">
        <v>1169</v>
      </c>
      <c r="F242" s="26" t="s">
        <v>1169</v>
      </c>
      <c r="G242" s="100" t="s">
        <v>1201</v>
      </c>
      <c r="H242" s="101">
        <v>100000</v>
      </c>
      <c r="I242" s="27"/>
      <c r="XEG242" s="104"/>
      <c r="XEH242" s="104"/>
      <c r="XEI242" s="104"/>
      <c r="XEJ242" s="104"/>
      <c r="XEK242" s="104"/>
      <c r="XEL242" s="104"/>
      <c r="XEM242" s="104"/>
      <c r="XEN242" s="104"/>
      <c r="XEO242" s="104"/>
      <c r="XEP242" s="104"/>
      <c r="XEQ242" s="104"/>
      <c r="XER242" s="104"/>
      <c r="XES242" s="104"/>
      <c r="XET242" s="104"/>
      <c r="XEU242" s="104"/>
      <c r="XEV242" s="104"/>
      <c r="XEW242" s="104"/>
      <c r="XEX242" s="104"/>
      <c r="XEY242" s="104"/>
      <c r="XEZ242" s="104"/>
      <c r="XFA242" s="104"/>
      <c r="XFB242" s="104"/>
      <c r="XFC242" s="104"/>
      <c r="XFD242" s="104"/>
    </row>
    <row r="243" s="84" customFormat="1" ht="43" customHeight="1" spans="1:16384">
      <c r="A243" s="94">
        <f t="shared" si="23"/>
        <v>237</v>
      </c>
      <c r="B243" s="26" t="s">
        <v>292</v>
      </c>
      <c r="C243" s="26" t="s">
        <v>371</v>
      </c>
      <c r="D243" s="26">
        <v>2120804</v>
      </c>
      <c r="E243" s="26" t="s">
        <v>1169</v>
      </c>
      <c r="F243" s="26" t="s">
        <v>958</v>
      </c>
      <c r="G243" s="100" t="s">
        <v>1202</v>
      </c>
      <c r="H243" s="101">
        <v>50000</v>
      </c>
      <c r="I243" s="27"/>
      <c r="XEG243" s="104"/>
      <c r="XEH243" s="104"/>
      <c r="XEI243" s="104"/>
      <c r="XEJ243" s="104"/>
      <c r="XEK243" s="104"/>
      <c r="XEL243" s="104"/>
      <c r="XEM243" s="104"/>
      <c r="XEN243" s="104"/>
      <c r="XEO243" s="104"/>
      <c r="XEP243" s="104"/>
      <c r="XEQ243" s="104"/>
      <c r="XER243" s="104"/>
      <c r="XES243" s="104"/>
      <c r="XET243" s="104"/>
      <c r="XEU243" s="104"/>
      <c r="XEV243" s="104"/>
      <c r="XEW243" s="104"/>
      <c r="XEX243" s="104"/>
      <c r="XEY243" s="104"/>
      <c r="XEZ243" s="104"/>
      <c r="XFA243" s="104"/>
      <c r="XFB243" s="104"/>
      <c r="XFC243" s="104"/>
      <c r="XFD243" s="104"/>
    </row>
    <row r="244" s="84" customFormat="1" ht="43" customHeight="1" spans="1:16384">
      <c r="A244" s="94">
        <f t="shared" si="23"/>
        <v>238</v>
      </c>
      <c r="B244" s="26" t="s">
        <v>292</v>
      </c>
      <c r="C244" s="26" t="s">
        <v>371</v>
      </c>
      <c r="D244" s="26">
        <v>2120804</v>
      </c>
      <c r="E244" s="26" t="s">
        <v>1169</v>
      </c>
      <c r="F244" s="26" t="s">
        <v>958</v>
      </c>
      <c r="G244" s="100" t="s">
        <v>1203</v>
      </c>
      <c r="H244" s="101">
        <v>150000</v>
      </c>
      <c r="I244" s="27"/>
      <c r="XEG244" s="104"/>
      <c r="XEH244" s="104"/>
      <c r="XEI244" s="104"/>
      <c r="XEJ244" s="104"/>
      <c r="XEK244" s="104"/>
      <c r="XEL244" s="104"/>
      <c r="XEM244" s="104"/>
      <c r="XEN244" s="104"/>
      <c r="XEO244" s="104"/>
      <c r="XEP244" s="104"/>
      <c r="XEQ244" s="104"/>
      <c r="XER244" s="104"/>
      <c r="XES244" s="104"/>
      <c r="XET244" s="104"/>
      <c r="XEU244" s="104"/>
      <c r="XEV244" s="104"/>
      <c r="XEW244" s="104"/>
      <c r="XEX244" s="104"/>
      <c r="XEY244" s="104"/>
      <c r="XEZ244" s="104"/>
      <c r="XFA244" s="104"/>
      <c r="XFB244" s="104"/>
      <c r="XFC244" s="104"/>
      <c r="XFD244" s="104"/>
    </row>
    <row r="245" s="84" customFormat="1" ht="43" customHeight="1" spans="1:16384">
      <c r="A245" s="94">
        <f t="shared" si="23"/>
        <v>239</v>
      </c>
      <c r="B245" s="26" t="s">
        <v>292</v>
      </c>
      <c r="C245" s="26" t="s">
        <v>371</v>
      </c>
      <c r="D245" s="26">
        <v>2120804</v>
      </c>
      <c r="E245" s="26" t="s">
        <v>1169</v>
      </c>
      <c r="F245" s="26" t="s">
        <v>958</v>
      </c>
      <c r="G245" s="100" t="s">
        <v>1204</v>
      </c>
      <c r="H245" s="101">
        <v>50000</v>
      </c>
      <c r="I245" s="27"/>
      <c r="XEG245" s="104"/>
      <c r="XEH245" s="104"/>
      <c r="XEI245" s="104"/>
      <c r="XEJ245" s="104"/>
      <c r="XEK245" s="104"/>
      <c r="XEL245" s="104"/>
      <c r="XEM245" s="104"/>
      <c r="XEN245" s="104"/>
      <c r="XEO245" s="104"/>
      <c r="XEP245" s="104"/>
      <c r="XEQ245" s="104"/>
      <c r="XER245" s="104"/>
      <c r="XES245" s="104"/>
      <c r="XET245" s="104"/>
      <c r="XEU245" s="104"/>
      <c r="XEV245" s="104"/>
      <c r="XEW245" s="104"/>
      <c r="XEX245" s="104"/>
      <c r="XEY245" s="104"/>
      <c r="XEZ245" s="104"/>
      <c r="XFA245" s="104"/>
      <c r="XFB245" s="104"/>
      <c r="XFC245" s="104"/>
      <c r="XFD245" s="104"/>
    </row>
    <row r="246" s="84" customFormat="1" ht="43" customHeight="1" spans="1:16384">
      <c r="A246" s="94">
        <f t="shared" si="23"/>
        <v>240</v>
      </c>
      <c r="B246" s="26" t="s">
        <v>292</v>
      </c>
      <c r="C246" s="26" t="s">
        <v>371</v>
      </c>
      <c r="D246" s="26">
        <v>2120804</v>
      </c>
      <c r="E246" s="26" t="s">
        <v>1169</v>
      </c>
      <c r="F246" s="26" t="s">
        <v>958</v>
      </c>
      <c r="G246" s="100" t="s">
        <v>1205</v>
      </c>
      <c r="H246" s="101">
        <v>50000</v>
      </c>
      <c r="I246" s="27"/>
      <c r="XEG246" s="104"/>
      <c r="XEH246" s="104"/>
      <c r="XEI246" s="104"/>
      <c r="XEJ246" s="104"/>
      <c r="XEK246" s="104"/>
      <c r="XEL246" s="104"/>
      <c r="XEM246" s="104"/>
      <c r="XEN246" s="104"/>
      <c r="XEO246" s="104"/>
      <c r="XEP246" s="104"/>
      <c r="XEQ246" s="104"/>
      <c r="XER246" s="104"/>
      <c r="XES246" s="104"/>
      <c r="XET246" s="104"/>
      <c r="XEU246" s="104"/>
      <c r="XEV246" s="104"/>
      <c r="XEW246" s="104"/>
      <c r="XEX246" s="104"/>
      <c r="XEY246" s="104"/>
      <c r="XEZ246" s="104"/>
      <c r="XFA246" s="104"/>
      <c r="XFB246" s="104"/>
      <c r="XFC246" s="104"/>
      <c r="XFD246" s="104"/>
    </row>
    <row r="247" s="84" customFormat="1" ht="43" customHeight="1" spans="1:16384">
      <c r="A247" s="94">
        <f t="shared" si="23"/>
        <v>241</v>
      </c>
      <c r="B247" s="26" t="s">
        <v>292</v>
      </c>
      <c r="C247" s="26" t="s">
        <v>1206</v>
      </c>
      <c r="D247" s="26">
        <v>2120804</v>
      </c>
      <c r="E247" s="26" t="s">
        <v>1169</v>
      </c>
      <c r="F247" s="26" t="s">
        <v>958</v>
      </c>
      <c r="G247" s="100" t="s">
        <v>1207</v>
      </c>
      <c r="H247" s="101">
        <v>50000</v>
      </c>
      <c r="I247" s="27"/>
      <c r="XEG247" s="104"/>
      <c r="XEH247" s="104"/>
      <c r="XEI247" s="104"/>
      <c r="XEJ247" s="104"/>
      <c r="XEK247" s="104"/>
      <c r="XEL247" s="104"/>
      <c r="XEM247" s="104"/>
      <c r="XEN247" s="104"/>
      <c r="XEO247" s="104"/>
      <c r="XEP247" s="104"/>
      <c r="XEQ247" s="104"/>
      <c r="XER247" s="104"/>
      <c r="XES247" s="104"/>
      <c r="XET247" s="104"/>
      <c r="XEU247" s="104"/>
      <c r="XEV247" s="104"/>
      <c r="XEW247" s="104"/>
      <c r="XEX247" s="104"/>
      <c r="XEY247" s="104"/>
      <c r="XEZ247" s="104"/>
      <c r="XFA247" s="104"/>
      <c r="XFB247" s="104"/>
      <c r="XFC247" s="104"/>
      <c r="XFD247" s="104"/>
    </row>
    <row r="248" s="84" customFormat="1" ht="43" customHeight="1" spans="1:16384">
      <c r="A248" s="94">
        <f t="shared" ref="A248:A257" si="24">ROW()-6</f>
        <v>242</v>
      </c>
      <c r="B248" s="26" t="s">
        <v>292</v>
      </c>
      <c r="C248" s="26" t="s">
        <v>1206</v>
      </c>
      <c r="D248" s="26">
        <v>2120804</v>
      </c>
      <c r="E248" s="26" t="s">
        <v>1169</v>
      </c>
      <c r="F248" s="26" t="s">
        <v>958</v>
      </c>
      <c r="G248" s="100" t="s">
        <v>1208</v>
      </c>
      <c r="H248" s="101">
        <v>40000</v>
      </c>
      <c r="I248" s="27"/>
      <c r="XEG248" s="104"/>
      <c r="XEH248" s="104"/>
      <c r="XEI248" s="104"/>
      <c r="XEJ248" s="104"/>
      <c r="XEK248" s="104"/>
      <c r="XEL248" s="104"/>
      <c r="XEM248" s="104"/>
      <c r="XEN248" s="104"/>
      <c r="XEO248" s="104"/>
      <c r="XEP248" s="104"/>
      <c r="XEQ248" s="104"/>
      <c r="XER248" s="104"/>
      <c r="XES248" s="104"/>
      <c r="XET248" s="104"/>
      <c r="XEU248" s="104"/>
      <c r="XEV248" s="104"/>
      <c r="XEW248" s="104"/>
      <c r="XEX248" s="104"/>
      <c r="XEY248" s="104"/>
      <c r="XEZ248" s="104"/>
      <c r="XFA248" s="104"/>
      <c r="XFB248" s="104"/>
      <c r="XFC248" s="104"/>
      <c r="XFD248" s="104"/>
    </row>
    <row r="249" s="84" customFormat="1" ht="43" customHeight="1" spans="1:16384">
      <c r="A249" s="94">
        <f t="shared" si="24"/>
        <v>243</v>
      </c>
      <c r="B249" s="26" t="s">
        <v>292</v>
      </c>
      <c r="C249" s="26" t="s">
        <v>1206</v>
      </c>
      <c r="D249" s="26">
        <v>2120804</v>
      </c>
      <c r="E249" s="26" t="s">
        <v>1169</v>
      </c>
      <c r="F249" s="26" t="s">
        <v>958</v>
      </c>
      <c r="G249" s="100" t="s">
        <v>1209</v>
      </c>
      <c r="H249" s="101">
        <v>50000</v>
      </c>
      <c r="I249" s="27"/>
      <c r="XEG249" s="104"/>
      <c r="XEH249" s="104"/>
      <c r="XEI249" s="104"/>
      <c r="XEJ249" s="104"/>
      <c r="XEK249" s="104"/>
      <c r="XEL249" s="104"/>
      <c r="XEM249" s="104"/>
      <c r="XEN249" s="104"/>
      <c r="XEO249" s="104"/>
      <c r="XEP249" s="104"/>
      <c r="XEQ249" s="104"/>
      <c r="XER249" s="104"/>
      <c r="XES249" s="104"/>
      <c r="XET249" s="104"/>
      <c r="XEU249" s="104"/>
      <c r="XEV249" s="104"/>
      <c r="XEW249" s="104"/>
      <c r="XEX249" s="104"/>
      <c r="XEY249" s="104"/>
      <c r="XEZ249" s="104"/>
      <c r="XFA249" s="104"/>
      <c r="XFB249" s="104"/>
      <c r="XFC249" s="104"/>
      <c r="XFD249" s="104"/>
    </row>
    <row r="250" s="84" customFormat="1" ht="43" customHeight="1" spans="1:16384">
      <c r="A250" s="94">
        <f t="shared" si="24"/>
        <v>244</v>
      </c>
      <c r="B250" s="26" t="s">
        <v>245</v>
      </c>
      <c r="C250" s="26" t="s">
        <v>246</v>
      </c>
      <c r="D250" s="26">
        <v>2120804</v>
      </c>
      <c r="E250" s="26" t="s">
        <v>1169</v>
      </c>
      <c r="F250" s="26" t="s">
        <v>958</v>
      </c>
      <c r="G250" s="100" t="s">
        <v>1210</v>
      </c>
      <c r="H250" s="101">
        <v>950000</v>
      </c>
      <c r="I250" s="27"/>
      <c r="XEG250" s="104"/>
      <c r="XEH250" s="104"/>
      <c r="XEI250" s="104"/>
      <c r="XEJ250" s="104"/>
      <c r="XEK250" s="104"/>
      <c r="XEL250" s="104"/>
      <c r="XEM250" s="104"/>
      <c r="XEN250" s="104"/>
      <c r="XEO250" s="104"/>
      <c r="XEP250" s="104"/>
      <c r="XEQ250" s="104"/>
      <c r="XER250" s="104"/>
      <c r="XES250" s="104"/>
      <c r="XET250" s="104"/>
      <c r="XEU250" s="104"/>
      <c r="XEV250" s="104"/>
      <c r="XEW250" s="104"/>
      <c r="XEX250" s="104"/>
      <c r="XEY250" s="104"/>
      <c r="XEZ250" s="104"/>
      <c r="XFA250" s="104"/>
      <c r="XFB250" s="104"/>
      <c r="XFC250" s="104"/>
      <c r="XFD250" s="104"/>
    </row>
    <row r="251" s="84" customFormat="1" ht="43" customHeight="1" spans="1:16384">
      <c r="A251" s="94">
        <f t="shared" si="24"/>
        <v>245</v>
      </c>
      <c r="B251" s="26" t="s">
        <v>292</v>
      </c>
      <c r="C251" s="26" t="s">
        <v>402</v>
      </c>
      <c r="D251" s="26">
        <v>2120804</v>
      </c>
      <c r="E251" s="26" t="s">
        <v>1169</v>
      </c>
      <c r="F251" s="26" t="s">
        <v>958</v>
      </c>
      <c r="G251" s="100" t="s">
        <v>1211</v>
      </c>
      <c r="H251" s="101">
        <v>50000</v>
      </c>
      <c r="I251" s="27"/>
      <c r="XEG251" s="104"/>
      <c r="XEH251" s="104"/>
      <c r="XEI251" s="104"/>
      <c r="XEJ251" s="104"/>
      <c r="XEK251" s="104"/>
      <c r="XEL251" s="104"/>
      <c r="XEM251" s="104"/>
      <c r="XEN251" s="104"/>
      <c r="XEO251" s="104"/>
      <c r="XEP251" s="104"/>
      <c r="XEQ251" s="104"/>
      <c r="XER251" s="104"/>
      <c r="XES251" s="104"/>
      <c r="XET251" s="104"/>
      <c r="XEU251" s="104"/>
      <c r="XEV251" s="104"/>
      <c r="XEW251" s="104"/>
      <c r="XEX251" s="104"/>
      <c r="XEY251" s="104"/>
      <c r="XEZ251" s="104"/>
      <c r="XFA251" s="104"/>
      <c r="XFB251" s="104"/>
      <c r="XFC251" s="104"/>
      <c r="XFD251" s="104"/>
    </row>
    <row r="252" s="84" customFormat="1" ht="43" customHeight="1" spans="1:16384">
      <c r="A252" s="94">
        <f t="shared" si="24"/>
        <v>246</v>
      </c>
      <c r="B252" s="26" t="s">
        <v>292</v>
      </c>
      <c r="C252" s="26" t="s">
        <v>402</v>
      </c>
      <c r="D252" s="26">
        <v>2120804</v>
      </c>
      <c r="E252" s="26" t="s">
        <v>1169</v>
      </c>
      <c r="F252" s="26" t="s">
        <v>958</v>
      </c>
      <c r="G252" s="100" t="s">
        <v>1212</v>
      </c>
      <c r="H252" s="101">
        <v>50000</v>
      </c>
      <c r="I252" s="27"/>
      <c r="XEG252" s="104"/>
      <c r="XEH252" s="104"/>
      <c r="XEI252" s="104"/>
      <c r="XEJ252" s="104"/>
      <c r="XEK252" s="104"/>
      <c r="XEL252" s="104"/>
      <c r="XEM252" s="104"/>
      <c r="XEN252" s="104"/>
      <c r="XEO252" s="104"/>
      <c r="XEP252" s="104"/>
      <c r="XEQ252" s="104"/>
      <c r="XER252" s="104"/>
      <c r="XES252" s="104"/>
      <c r="XET252" s="104"/>
      <c r="XEU252" s="104"/>
      <c r="XEV252" s="104"/>
      <c r="XEW252" s="104"/>
      <c r="XEX252" s="104"/>
      <c r="XEY252" s="104"/>
      <c r="XEZ252" s="104"/>
      <c r="XFA252" s="104"/>
      <c r="XFB252" s="104"/>
      <c r="XFC252" s="104"/>
      <c r="XFD252" s="104"/>
    </row>
    <row r="253" s="84" customFormat="1" ht="43" customHeight="1" spans="1:16384">
      <c r="A253" s="94">
        <f t="shared" si="24"/>
        <v>247</v>
      </c>
      <c r="B253" s="26" t="s">
        <v>292</v>
      </c>
      <c r="C253" s="26" t="s">
        <v>373</v>
      </c>
      <c r="D253" s="26">
        <v>2120804</v>
      </c>
      <c r="E253" s="26" t="s">
        <v>1169</v>
      </c>
      <c r="F253" s="26" t="s">
        <v>958</v>
      </c>
      <c r="G253" s="100" t="s">
        <v>1213</v>
      </c>
      <c r="H253" s="101">
        <v>30000</v>
      </c>
      <c r="I253" s="27"/>
      <c r="XEG253" s="104"/>
      <c r="XEH253" s="104"/>
      <c r="XEI253" s="104"/>
      <c r="XEJ253" s="104"/>
      <c r="XEK253" s="104"/>
      <c r="XEL253" s="104"/>
      <c r="XEM253" s="104"/>
      <c r="XEN253" s="104"/>
      <c r="XEO253" s="104"/>
      <c r="XEP253" s="104"/>
      <c r="XEQ253" s="104"/>
      <c r="XER253" s="104"/>
      <c r="XES253" s="104"/>
      <c r="XET253" s="104"/>
      <c r="XEU253" s="104"/>
      <c r="XEV253" s="104"/>
      <c r="XEW253" s="104"/>
      <c r="XEX253" s="104"/>
      <c r="XEY253" s="104"/>
      <c r="XEZ253" s="104"/>
      <c r="XFA253" s="104"/>
      <c r="XFB253" s="104"/>
      <c r="XFC253" s="104"/>
      <c r="XFD253" s="104"/>
    </row>
    <row r="254" s="84" customFormat="1" ht="43" customHeight="1" spans="1:16384">
      <c r="A254" s="94">
        <f t="shared" si="24"/>
        <v>248</v>
      </c>
      <c r="B254" s="26" t="s">
        <v>292</v>
      </c>
      <c r="C254" s="26" t="s">
        <v>373</v>
      </c>
      <c r="D254" s="26">
        <v>2120804</v>
      </c>
      <c r="E254" s="26" t="s">
        <v>1169</v>
      </c>
      <c r="F254" s="26" t="s">
        <v>958</v>
      </c>
      <c r="G254" s="100" t="s">
        <v>1214</v>
      </c>
      <c r="H254" s="101">
        <v>2950000</v>
      </c>
      <c r="I254" s="27"/>
      <c r="XEG254" s="104"/>
      <c r="XEH254" s="104"/>
      <c r="XEI254" s="104"/>
      <c r="XEJ254" s="104"/>
      <c r="XEK254" s="104"/>
      <c r="XEL254" s="104"/>
      <c r="XEM254" s="104"/>
      <c r="XEN254" s="104"/>
      <c r="XEO254" s="104"/>
      <c r="XEP254" s="104"/>
      <c r="XEQ254" s="104"/>
      <c r="XER254" s="104"/>
      <c r="XES254" s="104"/>
      <c r="XET254" s="104"/>
      <c r="XEU254" s="104"/>
      <c r="XEV254" s="104"/>
      <c r="XEW254" s="104"/>
      <c r="XEX254" s="104"/>
      <c r="XEY254" s="104"/>
      <c r="XEZ254" s="104"/>
      <c r="XFA254" s="104"/>
      <c r="XFB254" s="104"/>
      <c r="XFC254" s="104"/>
      <c r="XFD254" s="104"/>
    </row>
    <row r="255" s="84" customFormat="1" ht="43" customHeight="1" spans="1:16384">
      <c r="A255" s="94">
        <f t="shared" si="24"/>
        <v>249</v>
      </c>
      <c r="B255" s="26" t="s">
        <v>292</v>
      </c>
      <c r="C255" s="26" t="s">
        <v>373</v>
      </c>
      <c r="D255" s="26">
        <v>2120804</v>
      </c>
      <c r="E255" s="26" t="s">
        <v>1169</v>
      </c>
      <c r="F255" s="26" t="s">
        <v>958</v>
      </c>
      <c r="G255" s="100" t="s">
        <v>1215</v>
      </c>
      <c r="H255" s="101">
        <v>50000</v>
      </c>
      <c r="I255" s="27"/>
      <c r="XEG255" s="104"/>
      <c r="XEH255" s="104"/>
      <c r="XEI255" s="104"/>
      <c r="XEJ255" s="104"/>
      <c r="XEK255" s="104"/>
      <c r="XEL255" s="104"/>
      <c r="XEM255" s="104"/>
      <c r="XEN255" s="104"/>
      <c r="XEO255" s="104"/>
      <c r="XEP255" s="104"/>
      <c r="XEQ255" s="104"/>
      <c r="XER255" s="104"/>
      <c r="XES255" s="104"/>
      <c r="XET255" s="104"/>
      <c r="XEU255" s="104"/>
      <c r="XEV255" s="104"/>
      <c r="XEW255" s="104"/>
      <c r="XEX255" s="104"/>
      <c r="XEY255" s="104"/>
      <c r="XEZ255" s="104"/>
      <c r="XFA255" s="104"/>
      <c r="XFB255" s="104"/>
      <c r="XFC255" s="104"/>
      <c r="XFD255" s="104"/>
    </row>
    <row r="256" s="84" customFormat="1" ht="43" customHeight="1" spans="1:16384">
      <c r="A256" s="94">
        <f t="shared" si="24"/>
        <v>250</v>
      </c>
      <c r="B256" s="26" t="s">
        <v>245</v>
      </c>
      <c r="C256" s="26" t="s">
        <v>248</v>
      </c>
      <c r="D256" s="26">
        <v>2120804</v>
      </c>
      <c r="E256" s="26" t="s">
        <v>1169</v>
      </c>
      <c r="F256" s="26" t="s">
        <v>958</v>
      </c>
      <c r="G256" s="100" t="s">
        <v>1216</v>
      </c>
      <c r="H256" s="101">
        <v>50000</v>
      </c>
      <c r="I256" s="27"/>
      <c r="XEG256" s="104"/>
      <c r="XEH256" s="104"/>
      <c r="XEI256" s="104"/>
      <c r="XEJ256" s="104"/>
      <c r="XEK256" s="104"/>
      <c r="XEL256" s="104"/>
      <c r="XEM256" s="104"/>
      <c r="XEN256" s="104"/>
      <c r="XEO256" s="104"/>
      <c r="XEP256" s="104"/>
      <c r="XEQ256" s="104"/>
      <c r="XER256" s="104"/>
      <c r="XES256" s="104"/>
      <c r="XET256" s="104"/>
      <c r="XEU256" s="104"/>
      <c r="XEV256" s="104"/>
      <c r="XEW256" s="104"/>
      <c r="XEX256" s="104"/>
      <c r="XEY256" s="104"/>
      <c r="XEZ256" s="104"/>
      <c r="XFA256" s="104"/>
      <c r="XFB256" s="104"/>
      <c r="XFC256" s="104"/>
      <c r="XFD256" s="104"/>
    </row>
    <row r="257" s="84" customFormat="1" ht="43" customHeight="1" spans="1:16384">
      <c r="A257" s="94">
        <f t="shared" si="24"/>
        <v>251</v>
      </c>
      <c r="B257" s="26" t="s">
        <v>245</v>
      </c>
      <c r="C257" s="26" t="s">
        <v>248</v>
      </c>
      <c r="D257" s="26">
        <v>2120804</v>
      </c>
      <c r="E257" s="26" t="s">
        <v>1169</v>
      </c>
      <c r="F257" s="26" t="s">
        <v>958</v>
      </c>
      <c r="G257" s="100" t="s">
        <v>1217</v>
      </c>
      <c r="H257" s="101">
        <v>44000</v>
      </c>
      <c r="I257" s="27"/>
      <c r="XEG257" s="104"/>
      <c r="XEH257" s="104"/>
      <c r="XEI257" s="104"/>
      <c r="XEJ257" s="104"/>
      <c r="XEK257" s="104"/>
      <c r="XEL257" s="104"/>
      <c r="XEM257" s="104"/>
      <c r="XEN257" s="104"/>
      <c r="XEO257" s="104"/>
      <c r="XEP257" s="104"/>
      <c r="XEQ257" s="104"/>
      <c r="XER257" s="104"/>
      <c r="XES257" s="104"/>
      <c r="XET257" s="104"/>
      <c r="XEU257" s="104"/>
      <c r="XEV257" s="104"/>
      <c r="XEW257" s="104"/>
      <c r="XEX257" s="104"/>
      <c r="XEY257" s="104"/>
      <c r="XEZ257" s="104"/>
      <c r="XFA257" s="104"/>
      <c r="XFB257" s="104"/>
      <c r="XFC257" s="104"/>
      <c r="XFD257" s="104"/>
    </row>
    <row r="258" s="84" customFormat="1" ht="43" customHeight="1" spans="1:16384">
      <c r="A258" s="94">
        <f t="shared" ref="A258:A267" si="25">ROW()-6</f>
        <v>252</v>
      </c>
      <c r="B258" s="26" t="s">
        <v>292</v>
      </c>
      <c r="C258" s="26" t="s">
        <v>351</v>
      </c>
      <c r="D258" s="26">
        <v>2120804</v>
      </c>
      <c r="E258" s="26" t="s">
        <v>1169</v>
      </c>
      <c r="F258" s="26" t="s">
        <v>958</v>
      </c>
      <c r="G258" s="100" t="s">
        <v>1218</v>
      </c>
      <c r="H258" s="101">
        <v>600000</v>
      </c>
      <c r="I258" s="27"/>
      <c r="XEG258" s="104"/>
      <c r="XEH258" s="104"/>
      <c r="XEI258" s="104"/>
      <c r="XEJ258" s="104"/>
      <c r="XEK258" s="104"/>
      <c r="XEL258" s="104"/>
      <c r="XEM258" s="104"/>
      <c r="XEN258" s="104"/>
      <c r="XEO258" s="104"/>
      <c r="XEP258" s="104"/>
      <c r="XEQ258" s="104"/>
      <c r="XER258" s="104"/>
      <c r="XES258" s="104"/>
      <c r="XET258" s="104"/>
      <c r="XEU258" s="104"/>
      <c r="XEV258" s="104"/>
      <c r="XEW258" s="104"/>
      <c r="XEX258" s="104"/>
      <c r="XEY258" s="104"/>
      <c r="XEZ258" s="104"/>
      <c r="XFA258" s="104"/>
      <c r="XFB258" s="104"/>
      <c r="XFC258" s="104"/>
      <c r="XFD258" s="104"/>
    </row>
    <row r="259" s="84" customFormat="1" ht="43" customHeight="1" spans="1:16384">
      <c r="A259" s="94">
        <f t="shared" si="25"/>
        <v>253</v>
      </c>
      <c r="B259" s="26" t="s">
        <v>292</v>
      </c>
      <c r="C259" s="26" t="s">
        <v>351</v>
      </c>
      <c r="D259" s="26">
        <v>2120804</v>
      </c>
      <c r="E259" s="26" t="s">
        <v>1169</v>
      </c>
      <c r="F259" s="26" t="s">
        <v>958</v>
      </c>
      <c r="G259" s="100" t="s">
        <v>1219</v>
      </c>
      <c r="H259" s="101">
        <v>300000</v>
      </c>
      <c r="I259" s="27"/>
      <c r="XEG259" s="104"/>
      <c r="XEH259" s="104"/>
      <c r="XEI259" s="104"/>
      <c r="XEJ259" s="104"/>
      <c r="XEK259" s="104"/>
      <c r="XEL259" s="104"/>
      <c r="XEM259" s="104"/>
      <c r="XEN259" s="104"/>
      <c r="XEO259" s="104"/>
      <c r="XEP259" s="104"/>
      <c r="XEQ259" s="104"/>
      <c r="XER259" s="104"/>
      <c r="XES259" s="104"/>
      <c r="XET259" s="104"/>
      <c r="XEU259" s="104"/>
      <c r="XEV259" s="104"/>
      <c r="XEW259" s="104"/>
      <c r="XEX259" s="104"/>
      <c r="XEY259" s="104"/>
      <c r="XEZ259" s="104"/>
      <c r="XFA259" s="104"/>
      <c r="XFB259" s="104"/>
      <c r="XFC259" s="104"/>
      <c r="XFD259" s="104"/>
    </row>
    <row r="260" s="84" customFormat="1" ht="43" customHeight="1" spans="1:16384">
      <c r="A260" s="94">
        <f t="shared" si="25"/>
        <v>254</v>
      </c>
      <c r="B260" s="26" t="s">
        <v>292</v>
      </c>
      <c r="C260" s="26" t="s">
        <v>380</v>
      </c>
      <c r="D260" s="26">
        <v>2120804</v>
      </c>
      <c r="E260" s="26" t="s">
        <v>1169</v>
      </c>
      <c r="F260" s="26" t="s">
        <v>958</v>
      </c>
      <c r="G260" s="100" t="s">
        <v>1220</v>
      </c>
      <c r="H260" s="101">
        <v>50000</v>
      </c>
      <c r="I260" s="27"/>
      <c r="XEG260" s="104"/>
      <c r="XEH260" s="104"/>
      <c r="XEI260" s="104"/>
      <c r="XEJ260" s="104"/>
      <c r="XEK260" s="104"/>
      <c r="XEL260" s="104"/>
      <c r="XEM260" s="104"/>
      <c r="XEN260" s="104"/>
      <c r="XEO260" s="104"/>
      <c r="XEP260" s="104"/>
      <c r="XEQ260" s="104"/>
      <c r="XER260" s="104"/>
      <c r="XES260" s="104"/>
      <c r="XET260" s="104"/>
      <c r="XEU260" s="104"/>
      <c r="XEV260" s="104"/>
      <c r="XEW260" s="104"/>
      <c r="XEX260" s="104"/>
      <c r="XEY260" s="104"/>
      <c r="XEZ260" s="104"/>
      <c r="XFA260" s="104"/>
      <c r="XFB260" s="104"/>
      <c r="XFC260" s="104"/>
      <c r="XFD260" s="104"/>
    </row>
    <row r="261" s="84" customFormat="1" ht="43" customHeight="1" spans="1:16384">
      <c r="A261" s="94">
        <f t="shared" si="25"/>
        <v>255</v>
      </c>
      <c r="B261" s="26" t="s">
        <v>292</v>
      </c>
      <c r="C261" s="26" t="s">
        <v>380</v>
      </c>
      <c r="D261" s="26">
        <v>2120804</v>
      </c>
      <c r="E261" s="26" t="s">
        <v>1169</v>
      </c>
      <c r="F261" s="26" t="s">
        <v>958</v>
      </c>
      <c r="G261" s="100" t="s">
        <v>1221</v>
      </c>
      <c r="H261" s="101">
        <v>40000</v>
      </c>
      <c r="I261" s="27"/>
      <c r="XEG261" s="104"/>
      <c r="XEH261" s="104"/>
      <c r="XEI261" s="104"/>
      <c r="XEJ261" s="104"/>
      <c r="XEK261" s="104"/>
      <c r="XEL261" s="104"/>
      <c r="XEM261" s="104"/>
      <c r="XEN261" s="104"/>
      <c r="XEO261" s="104"/>
      <c r="XEP261" s="104"/>
      <c r="XEQ261" s="104"/>
      <c r="XER261" s="104"/>
      <c r="XES261" s="104"/>
      <c r="XET261" s="104"/>
      <c r="XEU261" s="104"/>
      <c r="XEV261" s="104"/>
      <c r="XEW261" s="104"/>
      <c r="XEX261" s="104"/>
      <c r="XEY261" s="104"/>
      <c r="XEZ261" s="104"/>
      <c r="XFA261" s="104"/>
      <c r="XFB261" s="104"/>
      <c r="XFC261" s="104"/>
      <c r="XFD261" s="104"/>
    </row>
    <row r="262" s="84" customFormat="1" ht="43" customHeight="1" spans="1:16384">
      <c r="A262" s="94">
        <f t="shared" si="25"/>
        <v>256</v>
      </c>
      <c r="B262" s="26" t="s">
        <v>292</v>
      </c>
      <c r="C262" s="26" t="s">
        <v>380</v>
      </c>
      <c r="D262" s="26">
        <v>2120804</v>
      </c>
      <c r="E262" s="26" t="s">
        <v>1169</v>
      </c>
      <c r="F262" s="26" t="s">
        <v>958</v>
      </c>
      <c r="G262" s="100" t="s">
        <v>1222</v>
      </c>
      <c r="H262" s="101">
        <v>50000</v>
      </c>
      <c r="I262" s="27"/>
      <c r="XEG262" s="104"/>
      <c r="XEH262" s="104"/>
      <c r="XEI262" s="104"/>
      <c r="XEJ262" s="104"/>
      <c r="XEK262" s="104"/>
      <c r="XEL262" s="104"/>
      <c r="XEM262" s="104"/>
      <c r="XEN262" s="104"/>
      <c r="XEO262" s="104"/>
      <c r="XEP262" s="104"/>
      <c r="XEQ262" s="104"/>
      <c r="XER262" s="104"/>
      <c r="XES262" s="104"/>
      <c r="XET262" s="104"/>
      <c r="XEU262" s="104"/>
      <c r="XEV262" s="104"/>
      <c r="XEW262" s="104"/>
      <c r="XEX262" s="104"/>
      <c r="XEY262" s="104"/>
      <c r="XEZ262" s="104"/>
      <c r="XFA262" s="104"/>
      <c r="XFB262" s="104"/>
      <c r="XFC262" s="104"/>
      <c r="XFD262" s="104"/>
    </row>
    <row r="263" s="84" customFormat="1" ht="43" customHeight="1" spans="1:16384">
      <c r="A263" s="94">
        <f t="shared" si="25"/>
        <v>257</v>
      </c>
      <c r="B263" s="26" t="s">
        <v>292</v>
      </c>
      <c r="C263" s="26" t="s">
        <v>1223</v>
      </c>
      <c r="D263" s="26">
        <v>2120804</v>
      </c>
      <c r="E263" s="26" t="s">
        <v>1169</v>
      </c>
      <c r="F263" s="26" t="s">
        <v>958</v>
      </c>
      <c r="G263" s="100" t="s">
        <v>1224</v>
      </c>
      <c r="H263" s="101">
        <v>50000</v>
      </c>
      <c r="I263" s="27"/>
      <c r="XEG263" s="104"/>
      <c r="XEH263" s="104"/>
      <c r="XEI263" s="104"/>
      <c r="XEJ263" s="104"/>
      <c r="XEK263" s="104"/>
      <c r="XEL263" s="104"/>
      <c r="XEM263" s="104"/>
      <c r="XEN263" s="104"/>
      <c r="XEO263" s="104"/>
      <c r="XEP263" s="104"/>
      <c r="XEQ263" s="104"/>
      <c r="XER263" s="104"/>
      <c r="XES263" s="104"/>
      <c r="XET263" s="104"/>
      <c r="XEU263" s="104"/>
      <c r="XEV263" s="104"/>
      <c r="XEW263" s="104"/>
      <c r="XEX263" s="104"/>
      <c r="XEY263" s="104"/>
      <c r="XEZ263" s="104"/>
      <c r="XFA263" s="104"/>
      <c r="XFB263" s="104"/>
      <c r="XFC263" s="104"/>
      <c r="XFD263" s="104"/>
    </row>
    <row r="264" s="84" customFormat="1" ht="43" customHeight="1" spans="1:16384">
      <c r="A264" s="94">
        <f t="shared" si="25"/>
        <v>258</v>
      </c>
      <c r="B264" s="26" t="s">
        <v>292</v>
      </c>
      <c r="C264" s="26" t="s">
        <v>1223</v>
      </c>
      <c r="D264" s="26">
        <v>2120804</v>
      </c>
      <c r="E264" s="26" t="s">
        <v>1169</v>
      </c>
      <c r="F264" s="26" t="s">
        <v>958</v>
      </c>
      <c r="G264" s="100" t="s">
        <v>1225</v>
      </c>
      <c r="H264" s="101">
        <v>50000</v>
      </c>
      <c r="I264" s="27"/>
      <c r="XEG264" s="104"/>
      <c r="XEH264" s="104"/>
      <c r="XEI264" s="104"/>
      <c r="XEJ264" s="104"/>
      <c r="XEK264" s="104"/>
      <c r="XEL264" s="104"/>
      <c r="XEM264" s="104"/>
      <c r="XEN264" s="104"/>
      <c r="XEO264" s="104"/>
      <c r="XEP264" s="104"/>
      <c r="XEQ264" s="104"/>
      <c r="XER264" s="104"/>
      <c r="XES264" s="104"/>
      <c r="XET264" s="104"/>
      <c r="XEU264" s="104"/>
      <c r="XEV264" s="104"/>
      <c r="XEW264" s="104"/>
      <c r="XEX264" s="104"/>
      <c r="XEY264" s="104"/>
      <c r="XEZ264" s="104"/>
      <c r="XFA264" s="104"/>
      <c r="XFB264" s="104"/>
      <c r="XFC264" s="104"/>
      <c r="XFD264" s="104"/>
    </row>
    <row r="265" s="84" customFormat="1" ht="43" customHeight="1" spans="1:16384">
      <c r="A265" s="94">
        <f t="shared" si="25"/>
        <v>259</v>
      </c>
      <c r="B265" s="26" t="s">
        <v>292</v>
      </c>
      <c r="C265" s="26" t="s">
        <v>1223</v>
      </c>
      <c r="D265" s="26">
        <v>2120804</v>
      </c>
      <c r="E265" s="26" t="s">
        <v>1169</v>
      </c>
      <c r="F265" s="26" t="s">
        <v>958</v>
      </c>
      <c r="G265" s="100" t="s">
        <v>1226</v>
      </c>
      <c r="H265" s="101">
        <v>50000</v>
      </c>
      <c r="I265" s="27"/>
      <c r="XEG265" s="104"/>
      <c r="XEH265" s="104"/>
      <c r="XEI265" s="104"/>
      <c r="XEJ265" s="104"/>
      <c r="XEK265" s="104"/>
      <c r="XEL265" s="104"/>
      <c r="XEM265" s="104"/>
      <c r="XEN265" s="104"/>
      <c r="XEO265" s="104"/>
      <c r="XEP265" s="104"/>
      <c r="XEQ265" s="104"/>
      <c r="XER265" s="104"/>
      <c r="XES265" s="104"/>
      <c r="XET265" s="104"/>
      <c r="XEU265" s="104"/>
      <c r="XEV265" s="104"/>
      <c r="XEW265" s="104"/>
      <c r="XEX265" s="104"/>
      <c r="XEY265" s="104"/>
      <c r="XEZ265" s="104"/>
      <c r="XFA265" s="104"/>
      <c r="XFB265" s="104"/>
      <c r="XFC265" s="104"/>
      <c r="XFD265" s="104"/>
    </row>
    <row r="266" s="84" customFormat="1" ht="43" customHeight="1" spans="1:16384">
      <c r="A266" s="94">
        <f t="shared" si="25"/>
        <v>260</v>
      </c>
      <c r="B266" s="26" t="s">
        <v>292</v>
      </c>
      <c r="C266" s="26" t="s">
        <v>1223</v>
      </c>
      <c r="D266" s="26">
        <v>2120804</v>
      </c>
      <c r="E266" s="26" t="s">
        <v>1169</v>
      </c>
      <c r="F266" s="26" t="s">
        <v>958</v>
      </c>
      <c r="G266" s="100" t="s">
        <v>1227</v>
      </c>
      <c r="H266" s="101">
        <v>50000</v>
      </c>
      <c r="I266" s="27"/>
      <c r="XEG266" s="104"/>
      <c r="XEH266" s="104"/>
      <c r="XEI266" s="104"/>
      <c r="XEJ266" s="104"/>
      <c r="XEK266" s="104"/>
      <c r="XEL266" s="104"/>
      <c r="XEM266" s="104"/>
      <c r="XEN266" s="104"/>
      <c r="XEO266" s="104"/>
      <c r="XEP266" s="104"/>
      <c r="XEQ266" s="104"/>
      <c r="XER266" s="104"/>
      <c r="XES266" s="104"/>
      <c r="XET266" s="104"/>
      <c r="XEU266" s="104"/>
      <c r="XEV266" s="104"/>
      <c r="XEW266" s="104"/>
      <c r="XEX266" s="104"/>
      <c r="XEY266" s="104"/>
      <c r="XEZ266" s="104"/>
      <c r="XFA266" s="104"/>
      <c r="XFB266" s="104"/>
      <c r="XFC266" s="104"/>
      <c r="XFD266" s="104"/>
    </row>
    <row r="267" s="84" customFormat="1" ht="43" customHeight="1" spans="1:16384">
      <c r="A267" s="94">
        <f t="shared" si="25"/>
        <v>261</v>
      </c>
      <c r="B267" s="26" t="s">
        <v>292</v>
      </c>
      <c r="C267" s="26" t="s">
        <v>982</v>
      </c>
      <c r="D267" s="26">
        <v>2120804</v>
      </c>
      <c r="E267" s="26" t="s">
        <v>1169</v>
      </c>
      <c r="F267" s="26" t="s">
        <v>958</v>
      </c>
      <c r="G267" s="100" t="s">
        <v>1228</v>
      </c>
      <c r="H267" s="101">
        <v>50000</v>
      </c>
      <c r="I267" s="27"/>
      <c r="XEG267" s="104"/>
      <c r="XEH267" s="104"/>
      <c r="XEI267" s="104"/>
      <c r="XEJ267" s="104"/>
      <c r="XEK267" s="104"/>
      <c r="XEL267" s="104"/>
      <c r="XEM267" s="104"/>
      <c r="XEN267" s="104"/>
      <c r="XEO267" s="104"/>
      <c r="XEP267" s="104"/>
      <c r="XEQ267" s="104"/>
      <c r="XER267" s="104"/>
      <c r="XES267" s="104"/>
      <c r="XET267" s="104"/>
      <c r="XEU267" s="104"/>
      <c r="XEV267" s="104"/>
      <c r="XEW267" s="104"/>
      <c r="XEX267" s="104"/>
      <c r="XEY267" s="104"/>
      <c r="XEZ267" s="104"/>
      <c r="XFA267" s="104"/>
      <c r="XFB267" s="104"/>
      <c r="XFC267" s="104"/>
      <c r="XFD267" s="104"/>
    </row>
    <row r="268" s="84" customFormat="1" ht="43" customHeight="1" spans="1:16384">
      <c r="A268" s="94">
        <f t="shared" ref="A268:A277" si="26">ROW()-6</f>
        <v>262</v>
      </c>
      <c r="B268" s="26" t="s">
        <v>292</v>
      </c>
      <c r="C268" s="26" t="s">
        <v>982</v>
      </c>
      <c r="D268" s="26">
        <v>2120804</v>
      </c>
      <c r="E268" s="26" t="s">
        <v>1169</v>
      </c>
      <c r="F268" s="26" t="s">
        <v>958</v>
      </c>
      <c r="G268" s="100" t="s">
        <v>1229</v>
      </c>
      <c r="H268" s="101">
        <v>50000</v>
      </c>
      <c r="I268" s="27"/>
      <c r="XEG268" s="104"/>
      <c r="XEH268" s="104"/>
      <c r="XEI268" s="104"/>
      <c r="XEJ268" s="104"/>
      <c r="XEK268" s="104"/>
      <c r="XEL268" s="104"/>
      <c r="XEM268" s="104"/>
      <c r="XEN268" s="104"/>
      <c r="XEO268" s="104"/>
      <c r="XEP268" s="104"/>
      <c r="XEQ268" s="104"/>
      <c r="XER268" s="104"/>
      <c r="XES268" s="104"/>
      <c r="XET268" s="104"/>
      <c r="XEU268" s="104"/>
      <c r="XEV268" s="104"/>
      <c r="XEW268" s="104"/>
      <c r="XEX268" s="104"/>
      <c r="XEY268" s="104"/>
      <c r="XEZ268" s="104"/>
      <c r="XFA268" s="104"/>
      <c r="XFB268" s="104"/>
      <c r="XFC268" s="104"/>
      <c r="XFD268" s="104"/>
    </row>
    <row r="269" s="84" customFormat="1" ht="43" customHeight="1" spans="1:16384">
      <c r="A269" s="94">
        <f t="shared" si="26"/>
        <v>263</v>
      </c>
      <c r="B269" s="26" t="s">
        <v>292</v>
      </c>
      <c r="C269" s="26" t="s">
        <v>317</v>
      </c>
      <c r="D269" s="26">
        <v>2120804</v>
      </c>
      <c r="E269" s="26" t="s">
        <v>1169</v>
      </c>
      <c r="F269" s="26" t="s">
        <v>958</v>
      </c>
      <c r="G269" s="100" t="s">
        <v>1230</v>
      </c>
      <c r="H269" s="101">
        <v>50000</v>
      </c>
      <c r="I269" s="27"/>
      <c r="XEG269" s="104"/>
      <c r="XEH269" s="104"/>
      <c r="XEI269" s="104"/>
      <c r="XEJ269" s="104"/>
      <c r="XEK269" s="104"/>
      <c r="XEL269" s="104"/>
      <c r="XEM269" s="104"/>
      <c r="XEN269" s="104"/>
      <c r="XEO269" s="104"/>
      <c r="XEP269" s="104"/>
      <c r="XEQ269" s="104"/>
      <c r="XER269" s="104"/>
      <c r="XES269" s="104"/>
      <c r="XET269" s="104"/>
      <c r="XEU269" s="104"/>
      <c r="XEV269" s="104"/>
      <c r="XEW269" s="104"/>
      <c r="XEX269" s="104"/>
      <c r="XEY269" s="104"/>
      <c r="XEZ269" s="104"/>
      <c r="XFA269" s="104"/>
      <c r="XFB269" s="104"/>
      <c r="XFC269" s="104"/>
      <c r="XFD269" s="104"/>
    </row>
    <row r="270" s="84" customFormat="1" ht="43" customHeight="1" spans="1:16384">
      <c r="A270" s="94">
        <f t="shared" si="26"/>
        <v>264</v>
      </c>
      <c r="B270" s="26" t="s">
        <v>292</v>
      </c>
      <c r="C270" s="26" t="s">
        <v>409</v>
      </c>
      <c r="D270" s="26">
        <v>2120804</v>
      </c>
      <c r="E270" s="26" t="s">
        <v>1169</v>
      </c>
      <c r="F270" s="26" t="s">
        <v>958</v>
      </c>
      <c r="G270" s="100" t="s">
        <v>1231</v>
      </c>
      <c r="H270" s="101">
        <v>30000</v>
      </c>
      <c r="I270" s="27"/>
      <c r="XEG270" s="104"/>
      <c r="XEH270" s="104"/>
      <c r="XEI270" s="104"/>
      <c r="XEJ270" s="104"/>
      <c r="XEK270" s="104"/>
      <c r="XEL270" s="104"/>
      <c r="XEM270" s="104"/>
      <c r="XEN270" s="104"/>
      <c r="XEO270" s="104"/>
      <c r="XEP270" s="104"/>
      <c r="XEQ270" s="104"/>
      <c r="XER270" s="104"/>
      <c r="XES270" s="104"/>
      <c r="XET270" s="104"/>
      <c r="XEU270" s="104"/>
      <c r="XEV270" s="104"/>
      <c r="XEW270" s="104"/>
      <c r="XEX270" s="104"/>
      <c r="XEY270" s="104"/>
      <c r="XEZ270" s="104"/>
      <c r="XFA270" s="104"/>
      <c r="XFB270" s="104"/>
      <c r="XFC270" s="104"/>
      <c r="XFD270" s="104"/>
    </row>
    <row r="271" s="84" customFormat="1" ht="43" customHeight="1" spans="1:16384">
      <c r="A271" s="94">
        <f t="shared" si="26"/>
        <v>265</v>
      </c>
      <c r="B271" s="26" t="s">
        <v>292</v>
      </c>
      <c r="C271" s="26" t="s">
        <v>409</v>
      </c>
      <c r="D271" s="26">
        <v>2120804</v>
      </c>
      <c r="E271" s="26" t="s">
        <v>1169</v>
      </c>
      <c r="F271" s="26" t="s">
        <v>958</v>
      </c>
      <c r="G271" s="100" t="s">
        <v>1232</v>
      </c>
      <c r="H271" s="101">
        <v>100000</v>
      </c>
      <c r="I271" s="27"/>
      <c r="XEG271" s="104"/>
      <c r="XEH271" s="104"/>
      <c r="XEI271" s="104"/>
      <c r="XEJ271" s="104"/>
      <c r="XEK271" s="104"/>
      <c r="XEL271" s="104"/>
      <c r="XEM271" s="104"/>
      <c r="XEN271" s="104"/>
      <c r="XEO271" s="104"/>
      <c r="XEP271" s="104"/>
      <c r="XEQ271" s="104"/>
      <c r="XER271" s="104"/>
      <c r="XES271" s="104"/>
      <c r="XET271" s="104"/>
      <c r="XEU271" s="104"/>
      <c r="XEV271" s="104"/>
      <c r="XEW271" s="104"/>
      <c r="XEX271" s="104"/>
      <c r="XEY271" s="104"/>
      <c r="XEZ271" s="104"/>
      <c r="XFA271" s="104"/>
      <c r="XFB271" s="104"/>
      <c r="XFC271" s="104"/>
      <c r="XFD271" s="104"/>
    </row>
    <row r="272" s="84" customFormat="1" ht="43" customHeight="1" spans="1:16384">
      <c r="A272" s="94">
        <f t="shared" si="26"/>
        <v>266</v>
      </c>
      <c r="B272" s="26" t="s">
        <v>292</v>
      </c>
      <c r="C272" s="26" t="s">
        <v>1233</v>
      </c>
      <c r="D272" s="26">
        <v>2120804</v>
      </c>
      <c r="E272" s="26" t="s">
        <v>1169</v>
      </c>
      <c r="F272" s="26" t="s">
        <v>958</v>
      </c>
      <c r="G272" s="100" t="s">
        <v>1234</v>
      </c>
      <c r="H272" s="101">
        <v>10000</v>
      </c>
      <c r="I272" s="27"/>
      <c r="XEG272" s="104"/>
      <c r="XEH272" s="104"/>
      <c r="XEI272" s="104"/>
      <c r="XEJ272" s="104"/>
      <c r="XEK272" s="104"/>
      <c r="XEL272" s="104"/>
      <c r="XEM272" s="104"/>
      <c r="XEN272" s="104"/>
      <c r="XEO272" s="104"/>
      <c r="XEP272" s="104"/>
      <c r="XEQ272" s="104"/>
      <c r="XER272" s="104"/>
      <c r="XES272" s="104"/>
      <c r="XET272" s="104"/>
      <c r="XEU272" s="104"/>
      <c r="XEV272" s="104"/>
      <c r="XEW272" s="104"/>
      <c r="XEX272" s="104"/>
      <c r="XEY272" s="104"/>
      <c r="XEZ272" s="104"/>
      <c r="XFA272" s="104"/>
      <c r="XFB272" s="104"/>
      <c r="XFC272" s="104"/>
      <c r="XFD272" s="104"/>
    </row>
    <row r="273" s="84" customFormat="1" ht="43" customHeight="1" spans="1:16384">
      <c r="A273" s="94">
        <f t="shared" si="26"/>
        <v>267</v>
      </c>
      <c r="B273" s="26" t="s">
        <v>292</v>
      </c>
      <c r="C273" s="26" t="s">
        <v>1233</v>
      </c>
      <c r="D273" s="26">
        <v>2120804</v>
      </c>
      <c r="E273" s="26" t="s">
        <v>1169</v>
      </c>
      <c r="F273" s="26" t="s">
        <v>958</v>
      </c>
      <c r="G273" s="100" t="s">
        <v>1235</v>
      </c>
      <c r="H273" s="101">
        <v>30000</v>
      </c>
      <c r="I273" s="27"/>
      <c r="XEG273" s="104"/>
      <c r="XEH273" s="104"/>
      <c r="XEI273" s="104"/>
      <c r="XEJ273" s="104"/>
      <c r="XEK273" s="104"/>
      <c r="XEL273" s="104"/>
      <c r="XEM273" s="104"/>
      <c r="XEN273" s="104"/>
      <c r="XEO273" s="104"/>
      <c r="XEP273" s="104"/>
      <c r="XEQ273" s="104"/>
      <c r="XER273" s="104"/>
      <c r="XES273" s="104"/>
      <c r="XET273" s="104"/>
      <c r="XEU273" s="104"/>
      <c r="XEV273" s="104"/>
      <c r="XEW273" s="104"/>
      <c r="XEX273" s="104"/>
      <c r="XEY273" s="104"/>
      <c r="XEZ273" s="104"/>
      <c r="XFA273" s="104"/>
      <c r="XFB273" s="104"/>
      <c r="XFC273" s="104"/>
      <c r="XFD273" s="104"/>
    </row>
    <row r="274" s="84" customFormat="1" ht="43" customHeight="1" spans="1:16384">
      <c r="A274" s="94">
        <f t="shared" si="26"/>
        <v>268</v>
      </c>
      <c r="B274" s="26" t="s">
        <v>292</v>
      </c>
      <c r="C274" s="26" t="s">
        <v>1233</v>
      </c>
      <c r="D274" s="26">
        <v>2120804</v>
      </c>
      <c r="E274" s="26" t="s">
        <v>1169</v>
      </c>
      <c r="F274" s="26" t="s">
        <v>958</v>
      </c>
      <c r="G274" s="100" t="s">
        <v>1236</v>
      </c>
      <c r="H274" s="101">
        <v>50000</v>
      </c>
      <c r="I274" s="27"/>
      <c r="XEG274" s="104"/>
      <c r="XEH274" s="104"/>
      <c r="XEI274" s="104"/>
      <c r="XEJ274" s="104"/>
      <c r="XEK274" s="104"/>
      <c r="XEL274" s="104"/>
      <c r="XEM274" s="104"/>
      <c r="XEN274" s="104"/>
      <c r="XEO274" s="104"/>
      <c r="XEP274" s="104"/>
      <c r="XEQ274" s="104"/>
      <c r="XER274" s="104"/>
      <c r="XES274" s="104"/>
      <c r="XET274" s="104"/>
      <c r="XEU274" s="104"/>
      <c r="XEV274" s="104"/>
      <c r="XEW274" s="104"/>
      <c r="XEX274" s="104"/>
      <c r="XEY274" s="104"/>
      <c r="XEZ274" s="104"/>
      <c r="XFA274" s="104"/>
      <c r="XFB274" s="104"/>
      <c r="XFC274" s="104"/>
      <c r="XFD274" s="104"/>
    </row>
    <row r="275" s="84" customFormat="1" ht="43" customHeight="1" spans="1:16384">
      <c r="A275" s="94">
        <f t="shared" si="26"/>
        <v>269</v>
      </c>
      <c r="B275" s="26" t="s">
        <v>292</v>
      </c>
      <c r="C275" s="26" t="s">
        <v>1233</v>
      </c>
      <c r="D275" s="26">
        <v>2120804</v>
      </c>
      <c r="E275" s="26" t="s">
        <v>1169</v>
      </c>
      <c r="F275" s="26" t="s">
        <v>958</v>
      </c>
      <c r="G275" s="100" t="s">
        <v>1237</v>
      </c>
      <c r="H275" s="101">
        <v>50000</v>
      </c>
      <c r="I275" s="27"/>
      <c r="XEG275" s="104"/>
      <c r="XEH275" s="104"/>
      <c r="XEI275" s="104"/>
      <c r="XEJ275" s="104"/>
      <c r="XEK275" s="104"/>
      <c r="XEL275" s="104"/>
      <c r="XEM275" s="104"/>
      <c r="XEN275" s="104"/>
      <c r="XEO275" s="104"/>
      <c r="XEP275" s="104"/>
      <c r="XEQ275" s="104"/>
      <c r="XER275" s="104"/>
      <c r="XES275" s="104"/>
      <c r="XET275" s="104"/>
      <c r="XEU275" s="104"/>
      <c r="XEV275" s="104"/>
      <c r="XEW275" s="104"/>
      <c r="XEX275" s="104"/>
      <c r="XEY275" s="104"/>
      <c r="XEZ275" s="104"/>
      <c r="XFA275" s="104"/>
      <c r="XFB275" s="104"/>
      <c r="XFC275" s="104"/>
      <c r="XFD275" s="104"/>
    </row>
    <row r="276" s="84" customFormat="1" ht="43" customHeight="1" spans="1:16384">
      <c r="A276" s="94">
        <f t="shared" si="26"/>
        <v>270</v>
      </c>
      <c r="B276" s="26" t="s">
        <v>292</v>
      </c>
      <c r="C276" s="26" t="s">
        <v>1233</v>
      </c>
      <c r="D276" s="26">
        <v>2120804</v>
      </c>
      <c r="E276" s="26" t="s">
        <v>1169</v>
      </c>
      <c r="F276" s="26" t="s">
        <v>958</v>
      </c>
      <c r="G276" s="100" t="s">
        <v>1238</v>
      </c>
      <c r="H276" s="101">
        <v>50000</v>
      </c>
      <c r="I276" s="27"/>
      <c r="XEG276" s="104"/>
      <c r="XEH276" s="104"/>
      <c r="XEI276" s="104"/>
      <c r="XEJ276" s="104"/>
      <c r="XEK276" s="104"/>
      <c r="XEL276" s="104"/>
      <c r="XEM276" s="104"/>
      <c r="XEN276" s="104"/>
      <c r="XEO276" s="104"/>
      <c r="XEP276" s="104"/>
      <c r="XEQ276" s="104"/>
      <c r="XER276" s="104"/>
      <c r="XES276" s="104"/>
      <c r="XET276" s="104"/>
      <c r="XEU276" s="104"/>
      <c r="XEV276" s="104"/>
      <c r="XEW276" s="104"/>
      <c r="XEX276" s="104"/>
      <c r="XEY276" s="104"/>
      <c r="XEZ276" s="104"/>
      <c r="XFA276" s="104"/>
      <c r="XFB276" s="104"/>
      <c r="XFC276" s="104"/>
      <c r="XFD276" s="104"/>
    </row>
    <row r="277" s="84" customFormat="1" ht="43" customHeight="1" spans="1:16384">
      <c r="A277" s="94">
        <f t="shared" si="26"/>
        <v>271</v>
      </c>
      <c r="B277" s="26" t="s">
        <v>292</v>
      </c>
      <c r="C277" s="26" t="s">
        <v>1233</v>
      </c>
      <c r="D277" s="26">
        <v>2120804</v>
      </c>
      <c r="E277" s="26" t="s">
        <v>1169</v>
      </c>
      <c r="F277" s="26" t="s">
        <v>958</v>
      </c>
      <c r="G277" s="100" t="s">
        <v>1239</v>
      </c>
      <c r="H277" s="101">
        <v>30000</v>
      </c>
      <c r="I277" s="27"/>
      <c r="XEG277" s="104"/>
      <c r="XEH277" s="104"/>
      <c r="XEI277" s="104"/>
      <c r="XEJ277" s="104"/>
      <c r="XEK277" s="104"/>
      <c r="XEL277" s="104"/>
      <c r="XEM277" s="104"/>
      <c r="XEN277" s="104"/>
      <c r="XEO277" s="104"/>
      <c r="XEP277" s="104"/>
      <c r="XEQ277" s="104"/>
      <c r="XER277" s="104"/>
      <c r="XES277" s="104"/>
      <c r="XET277" s="104"/>
      <c r="XEU277" s="104"/>
      <c r="XEV277" s="104"/>
      <c r="XEW277" s="104"/>
      <c r="XEX277" s="104"/>
      <c r="XEY277" s="104"/>
      <c r="XEZ277" s="104"/>
      <c r="XFA277" s="104"/>
      <c r="XFB277" s="104"/>
      <c r="XFC277" s="104"/>
      <c r="XFD277" s="104"/>
    </row>
    <row r="278" s="84" customFormat="1" ht="43" customHeight="1" spans="1:16384">
      <c r="A278" s="94">
        <f t="shared" ref="A278:A287" si="27">ROW()-6</f>
        <v>272</v>
      </c>
      <c r="B278" s="26" t="s">
        <v>292</v>
      </c>
      <c r="C278" s="26" t="s">
        <v>1233</v>
      </c>
      <c r="D278" s="26">
        <v>2120804</v>
      </c>
      <c r="E278" s="26" t="s">
        <v>1169</v>
      </c>
      <c r="F278" s="26" t="s">
        <v>958</v>
      </c>
      <c r="G278" s="100" t="s">
        <v>1240</v>
      </c>
      <c r="H278" s="101">
        <v>50000</v>
      </c>
      <c r="I278" s="27"/>
      <c r="XEG278" s="104"/>
      <c r="XEH278" s="104"/>
      <c r="XEI278" s="104"/>
      <c r="XEJ278" s="104"/>
      <c r="XEK278" s="104"/>
      <c r="XEL278" s="104"/>
      <c r="XEM278" s="104"/>
      <c r="XEN278" s="104"/>
      <c r="XEO278" s="104"/>
      <c r="XEP278" s="104"/>
      <c r="XEQ278" s="104"/>
      <c r="XER278" s="104"/>
      <c r="XES278" s="104"/>
      <c r="XET278" s="104"/>
      <c r="XEU278" s="104"/>
      <c r="XEV278" s="104"/>
      <c r="XEW278" s="104"/>
      <c r="XEX278" s="104"/>
      <c r="XEY278" s="104"/>
      <c r="XEZ278" s="104"/>
      <c r="XFA278" s="104"/>
      <c r="XFB278" s="104"/>
      <c r="XFC278" s="104"/>
      <c r="XFD278" s="104"/>
    </row>
    <row r="279" s="84" customFormat="1" ht="43" customHeight="1" spans="1:16384">
      <c r="A279" s="94">
        <f t="shared" si="27"/>
        <v>273</v>
      </c>
      <c r="B279" s="26" t="s">
        <v>292</v>
      </c>
      <c r="C279" s="26" t="s">
        <v>1233</v>
      </c>
      <c r="D279" s="26">
        <v>2120804</v>
      </c>
      <c r="E279" s="26" t="s">
        <v>1169</v>
      </c>
      <c r="F279" s="26" t="s">
        <v>958</v>
      </c>
      <c r="G279" s="100" t="s">
        <v>1241</v>
      </c>
      <c r="H279" s="101">
        <v>50000</v>
      </c>
      <c r="I279" s="27"/>
      <c r="XEG279" s="104"/>
      <c r="XEH279" s="104"/>
      <c r="XEI279" s="104"/>
      <c r="XEJ279" s="104"/>
      <c r="XEK279" s="104"/>
      <c r="XEL279" s="104"/>
      <c r="XEM279" s="104"/>
      <c r="XEN279" s="104"/>
      <c r="XEO279" s="104"/>
      <c r="XEP279" s="104"/>
      <c r="XEQ279" s="104"/>
      <c r="XER279" s="104"/>
      <c r="XES279" s="104"/>
      <c r="XET279" s="104"/>
      <c r="XEU279" s="104"/>
      <c r="XEV279" s="104"/>
      <c r="XEW279" s="104"/>
      <c r="XEX279" s="104"/>
      <c r="XEY279" s="104"/>
      <c r="XEZ279" s="104"/>
      <c r="XFA279" s="104"/>
      <c r="XFB279" s="104"/>
      <c r="XFC279" s="104"/>
      <c r="XFD279" s="104"/>
    </row>
    <row r="280" s="84" customFormat="1" ht="43" customHeight="1" spans="1:16384">
      <c r="A280" s="94">
        <f t="shared" si="27"/>
        <v>274</v>
      </c>
      <c r="B280" s="26" t="s">
        <v>292</v>
      </c>
      <c r="C280" s="26" t="s">
        <v>1233</v>
      </c>
      <c r="D280" s="26">
        <v>2120804</v>
      </c>
      <c r="E280" s="26" t="s">
        <v>1169</v>
      </c>
      <c r="F280" s="26" t="s">
        <v>958</v>
      </c>
      <c r="G280" s="100" t="s">
        <v>1242</v>
      </c>
      <c r="H280" s="101">
        <v>50000</v>
      </c>
      <c r="I280" s="27"/>
      <c r="XEG280" s="104"/>
      <c r="XEH280" s="104"/>
      <c r="XEI280" s="104"/>
      <c r="XEJ280" s="104"/>
      <c r="XEK280" s="104"/>
      <c r="XEL280" s="104"/>
      <c r="XEM280" s="104"/>
      <c r="XEN280" s="104"/>
      <c r="XEO280" s="104"/>
      <c r="XEP280" s="104"/>
      <c r="XEQ280" s="104"/>
      <c r="XER280" s="104"/>
      <c r="XES280" s="104"/>
      <c r="XET280" s="104"/>
      <c r="XEU280" s="104"/>
      <c r="XEV280" s="104"/>
      <c r="XEW280" s="104"/>
      <c r="XEX280" s="104"/>
      <c r="XEY280" s="104"/>
      <c r="XEZ280" s="104"/>
      <c r="XFA280" s="104"/>
      <c r="XFB280" s="104"/>
      <c r="XFC280" s="104"/>
      <c r="XFD280" s="104"/>
    </row>
    <row r="281" s="84" customFormat="1" ht="43" customHeight="1" spans="1:16384">
      <c r="A281" s="94">
        <f t="shared" si="27"/>
        <v>275</v>
      </c>
      <c r="B281" s="26" t="s">
        <v>292</v>
      </c>
      <c r="C281" s="26" t="s">
        <v>1233</v>
      </c>
      <c r="D281" s="26">
        <v>2120804</v>
      </c>
      <c r="E281" s="26" t="s">
        <v>1169</v>
      </c>
      <c r="F281" s="26" t="s">
        <v>958</v>
      </c>
      <c r="G281" s="100" t="s">
        <v>1243</v>
      </c>
      <c r="H281" s="101">
        <v>50000</v>
      </c>
      <c r="I281" s="27"/>
      <c r="XEG281" s="104"/>
      <c r="XEH281" s="104"/>
      <c r="XEI281" s="104"/>
      <c r="XEJ281" s="104"/>
      <c r="XEK281" s="104"/>
      <c r="XEL281" s="104"/>
      <c r="XEM281" s="104"/>
      <c r="XEN281" s="104"/>
      <c r="XEO281" s="104"/>
      <c r="XEP281" s="104"/>
      <c r="XEQ281" s="104"/>
      <c r="XER281" s="104"/>
      <c r="XES281" s="104"/>
      <c r="XET281" s="104"/>
      <c r="XEU281" s="104"/>
      <c r="XEV281" s="104"/>
      <c r="XEW281" s="104"/>
      <c r="XEX281" s="104"/>
      <c r="XEY281" s="104"/>
      <c r="XEZ281" s="104"/>
      <c r="XFA281" s="104"/>
      <c r="XFB281" s="104"/>
      <c r="XFC281" s="104"/>
      <c r="XFD281" s="104"/>
    </row>
    <row r="282" s="84" customFormat="1" ht="43" customHeight="1" spans="1:16384">
      <c r="A282" s="94">
        <f t="shared" si="27"/>
        <v>276</v>
      </c>
      <c r="B282" s="26" t="s">
        <v>292</v>
      </c>
      <c r="C282" s="26" t="s">
        <v>1233</v>
      </c>
      <c r="D282" s="26">
        <v>2120804</v>
      </c>
      <c r="E282" s="26" t="s">
        <v>1169</v>
      </c>
      <c r="F282" s="26" t="s">
        <v>958</v>
      </c>
      <c r="G282" s="100" t="s">
        <v>1244</v>
      </c>
      <c r="H282" s="101">
        <v>50000</v>
      </c>
      <c r="I282" s="27"/>
      <c r="XEG282" s="104"/>
      <c r="XEH282" s="104"/>
      <c r="XEI282" s="104"/>
      <c r="XEJ282" s="104"/>
      <c r="XEK282" s="104"/>
      <c r="XEL282" s="104"/>
      <c r="XEM282" s="104"/>
      <c r="XEN282" s="104"/>
      <c r="XEO282" s="104"/>
      <c r="XEP282" s="104"/>
      <c r="XEQ282" s="104"/>
      <c r="XER282" s="104"/>
      <c r="XES282" s="104"/>
      <c r="XET282" s="104"/>
      <c r="XEU282" s="104"/>
      <c r="XEV282" s="104"/>
      <c r="XEW282" s="104"/>
      <c r="XEX282" s="104"/>
      <c r="XEY282" s="104"/>
      <c r="XEZ282" s="104"/>
      <c r="XFA282" s="104"/>
      <c r="XFB282" s="104"/>
      <c r="XFC282" s="104"/>
      <c r="XFD282" s="104"/>
    </row>
    <row r="283" s="84" customFormat="1" ht="43" customHeight="1" spans="1:16384">
      <c r="A283" s="94">
        <f t="shared" si="27"/>
        <v>277</v>
      </c>
      <c r="B283" s="26" t="s">
        <v>292</v>
      </c>
      <c r="C283" s="26" t="s">
        <v>1233</v>
      </c>
      <c r="D283" s="26">
        <v>2120804</v>
      </c>
      <c r="E283" s="26" t="s">
        <v>1169</v>
      </c>
      <c r="F283" s="26" t="s">
        <v>958</v>
      </c>
      <c r="G283" s="100" t="s">
        <v>1245</v>
      </c>
      <c r="H283" s="101">
        <v>50000</v>
      </c>
      <c r="I283" s="27"/>
      <c r="XEG283" s="104"/>
      <c r="XEH283" s="104"/>
      <c r="XEI283" s="104"/>
      <c r="XEJ283" s="104"/>
      <c r="XEK283" s="104"/>
      <c r="XEL283" s="104"/>
      <c r="XEM283" s="104"/>
      <c r="XEN283" s="104"/>
      <c r="XEO283" s="104"/>
      <c r="XEP283" s="104"/>
      <c r="XEQ283" s="104"/>
      <c r="XER283" s="104"/>
      <c r="XES283" s="104"/>
      <c r="XET283" s="104"/>
      <c r="XEU283" s="104"/>
      <c r="XEV283" s="104"/>
      <c r="XEW283" s="104"/>
      <c r="XEX283" s="104"/>
      <c r="XEY283" s="104"/>
      <c r="XEZ283" s="104"/>
      <c r="XFA283" s="104"/>
      <c r="XFB283" s="104"/>
      <c r="XFC283" s="104"/>
      <c r="XFD283" s="104"/>
    </row>
    <row r="284" s="84" customFormat="1" ht="43" customHeight="1" spans="1:16384">
      <c r="A284" s="94">
        <f t="shared" si="27"/>
        <v>278</v>
      </c>
      <c r="B284" s="26" t="s">
        <v>292</v>
      </c>
      <c r="C284" s="26" t="s">
        <v>1233</v>
      </c>
      <c r="D284" s="26">
        <v>2120804</v>
      </c>
      <c r="E284" s="26" t="s">
        <v>1169</v>
      </c>
      <c r="F284" s="26" t="s">
        <v>958</v>
      </c>
      <c r="G284" s="100" t="s">
        <v>1246</v>
      </c>
      <c r="H284" s="101">
        <v>50000</v>
      </c>
      <c r="I284" s="27"/>
      <c r="XEG284" s="104"/>
      <c r="XEH284" s="104"/>
      <c r="XEI284" s="104"/>
      <c r="XEJ284" s="104"/>
      <c r="XEK284" s="104"/>
      <c r="XEL284" s="104"/>
      <c r="XEM284" s="104"/>
      <c r="XEN284" s="104"/>
      <c r="XEO284" s="104"/>
      <c r="XEP284" s="104"/>
      <c r="XEQ284" s="104"/>
      <c r="XER284" s="104"/>
      <c r="XES284" s="104"/>
      <c r="XET284" s="104"/>
      <c r="XEU284" s="104"/>
      <c r="XEV284" s="104"/>
      <c r="XEW284" s="104"/>
      <c r="XEX284" s="104"/>
      <c r="XEY284" s="104"/>
      <c r="XEZ284" s="104"/>
      <c r="XFA284" s="104"/>
      <c r="XFB284" s="104"/>
      <c r="XFC284" s="104"/>
      <c r="XFD284" s="104"/>
    </row>
    <row r="285" s="84" customFormat="1" ht="43" customHeight="1" spans="1:16384">
      <c r="A285" s="94">
        <f t="shared" si="27"/>
        <v>279</v>
      </c>
      <c r="B285" s="26" t="s">
        <v>292</v>
      </c>
      <c r="C285" s="26" t="s">
        <v>1233</v>
      </c>
      <c r="D285" s="26">
        <v>2120804</v>
      </c>
      <c r="E285" s="26" t="s">
        <v>1169</v>
      </c>
      <c r="F285" s="26" t="s">
        <v>958</v>
      </c>
      <c r="G285" s="100" t="s">
        <v>1247</v>
      </c>
      <c r="H285" s="101">
        <v>50000</v>
      </c>
      <c r="I285" s="27"/>
      <c r="XEG285" s="104"/>
      <c r="XEH285" s="104"/>
      <c r="XEI285" s="104"/>
      <c r="XEJ285" s="104"/>
      <c r="XEK285" s="104"/>
      <c r="XEL285" s="104"/>
      <c r="XEM285" s="104"/>
      <c r="XEN285" s="104"/>
      <c r="XEO285" s="104"/>
      <c r="XEP285" s="104"/>
      <c r="XEQ285" s="104"/>
      <c r="XER285" s="104"/>
      <c r="XES285" s="104"/>
      <c r="XET285" s="104"/>
      <c r="XEU285" s="104"/>
      <c r="XEV285" s="104"/>
      <c r="XEW285" s="104"/>
      <c r="XEX285" s="104"/>
      <c r="XEY285" s="104"/>
      <c r="XEZ285" s="104"/>
      <c r="XFA285" s="104"/>
      <c r="XFB285" s="104"/>
      <c r="XFC285" s="104"/>
      <c r="XFD285" s="104"/>
    </row>
    <row r="286" s="84" customFormat="1" ht="43" customHeight="1" spans="1:16384">
      <c r="A286" s="94">
        <f t="shared" si="27"/>
        <v>280</v>
      </c>
      <c r="B286" s="26" t="s">
        <v>292</v>
      </c>
      <c r="C286" s="26" t="s">
        <v>1233</v>
      </c>
      <c r="D286" s="26">
        <v>2120804</v>
      </c>
      <c r="E286" s="26" t="s">
        <v>1169</v>
      </c>
      <c r="F286" s="26" t="s">
        <v>958</v>
      </c>
      <c r="G286" s="100" t="s">
        <v>1248</v>
      </c>
      <c r="H286" s="101">
        <v>30000</v>
      </c>
      <c r="I286" s="27"/>
      <c r="XEG286" s="104"/>
      <c r="XEH286" s="104"/>
      <c r="XEI286" s="104"/>
      <c r="XEJ286" s="104"/>
      <c r="XEK286" s="104"/>
      <c r="XEL286" s="104"/>
      <c r="XEM286" s="104"/>
      <c r="XEN286" s="104"/>
      <c r="XEO286" s="104"/>
      <c r="XEP286" s="104"/>
      <c r="XEQ286" s="104"/>
      <c r="XER286" s="104"/>
      <c r="XES286" s="104"/>
      <c r="XET286" s="104"/>
      <c r="XEU286" s="104"/>
      <c r="XEV286" s="104"/>
      <c r="XEW286" s="104"/>
      <c r="XEX286" s="104"/>
      <c r="XEY286" s="104"/>
      <c r="XEZ286" s="104"/>
      <c r="XFA286" s="104"/>
      <c r="XFB286" s="104"/>
      <c r="XFC286" s="104"/>
      <c r="XFD286" s="104"/>
    </row>
    <row r="287" s="84" customFormat="1" ht="43" customHeight="1" spans="1:16384">
      <c r="A287" s="94">
        <f t="shared" si="27"/>
        <v>281</v>
      </c>
      <c r="B287" s="26" t="s">
        <v>292</v>
      </c>
      <c r="C287" s="26" t="s">
        <v>1233</v>
      </c>
      <c r="D287" s="26">
        <v>2120804</v>
      </c>
      <c r="E287" s="26" t="s">
        <v>1169</v>
      </c>
      <c r="F287" s="26" t="s">
        <v>958</v>
      </c>
      <c r="G287" s="100" t="s">
        <v>1244</v>
      </c>
      <c r="H287" s="101">
        <v>50000</v>
      </c>
      <c r="I287" s="27"/>
      <c r="XEG287" s="104"/>
      <c r="XEH287" s="104"/>
      <c r="XEI287" s="104"/>
      <c r="XEJ287" s="104"/>
      <c r="XEK287" s="104"/>
      <c r="XEL287" s="104"/>
      <c r="XEM287" s="104"/>
      <c r="XEN287" s="104"/>
      <c r="XEO287" s="104"/>
      <c r="XEP287" s="104"/>
      <c r="XEQ287" s="104"/>
      <c r="XER287" s="104"/>
      <c r="XES287" s="104"/>
      <c r="XET287" s="104"/>
      <c r="XEU287" s="104"/>
      <c r="XEV287" s="104"/>
      <c r="XEW287" s="104"/>
      <c r="XEX287" s="104"/>
      <c r="XEY287" s="104"/>
      <c r="XEZ287" s="104"/>
      <c r="XFA287" s="104"/>
      <c r="XFB287" s="104"/>
      <c r="XFC287" s="104"/>
      <c r="XFD287" s="104"/>
    </row>
    <row r="288" s="84" customFormat="1" ht="43" customHeight="1" spans="1:16384">
      <c r="A288" s="94">
        <f t="shared" ref="A288:A297" si="28">ROW()-6</f>
        <v>282</v>
      </c>
      <c r="B288" s="26" t="s">
        <v>292</v>
      </c>
      <c r="C288" s="26" t="s">
        <v>1233</v>
      </c>
      <c r="D288" s="26">
        <v>2120804</v>
      </c>
      <c r="E288" s="26" t="s">
        <v>1169</v>
      </c>
      <c r="F288" s="26" t="s">
        <v>958</v>
      </c>
      <c r="G288" s="100" t="s">
        <v>1249</v>
      </c>
      <c r="H288" s="101">
        <v>170913.28</v>
      </c>
      <c r="I288" s="27"/>
      <c r="XEG288" s="104"/>
      <c r="XEH288" s="104"/>
      <c r="XEI288" s="104"/>
      <c r="XEJ288" s="104"/>
      <c r="XEK288" s="104"/>
      <c r="XEL288" s="104"/>
      <c r="XEM288" s="104"/>
      <c r="XEN288" s="104"/>
      <c r="XEO288" s="104"/>
      <c r="XEP288" s="104"/>
      <c r="XEQ288" s="104"/>
      <c r="XER288" s="104"/>
      <c r="XES288" s="104"/>
      <c r="XET288" s="104"/>
      <c r="XEU288" s="104"/>
      <c r="XEV288" s="104"/>
      <c r="XEW288" s="104"/>
      <c r="XEX288" s="104"/>
      <c r="XEY288" s="104"/>
      <c r="XEZ288" s="104"/>
      <c r="XFA288" s="104"/>
      <c r="XFB288" s="104"/>
      <c r="XFC288" s="104"/>
      <c r="XFD288" s="104"/>
    </row>
    <row r="289" s="84" customFormat="1" ht="43" customHeight="1" spans="1:16384">
      <c r="A289" s="94">
        <f t="shared" si="28"/>
        <v>283</v>
      </c>
      <c r="B289" s="26" t="s">
        <v>292</v>
      </c>
      <c r="C289" s="26" t="s">
        <v>1233</v>
      </c>
      <c r="D289" s="26">
        <v>2120804</v>
      </c>
      <c r="E289" s="26" t="s">
        <v>1169</v>
      </c>
      <c r="F289" s="26" t="s">
        <v>958</v>
      </c>
      <c r="G289" s="100" t="s">
        <v>1250</v>
      </c>
      <c r="H289" s="101">
        <v>50000</v>
      </c>
      <c r="I289" s="27"/>
      <c r="XEG289" s="104"/>
      <c r="XEH289" s="104"/>
      <c r="XEI289" s="104"/>
      <c r="XEJ289" s="104"/>
      <c r="XEK289" s="104"/>
      <c r="XEL289" s="104"/>
      <c r="XEM289" s="104"/>
      <c r="XEN289" s="104"/>
      <c r="XEO289" s="104"/>
      <c r="XEP289" s="104"/>
      <c r="XEQ289" s="104"/>
      <c r="XER289" s="104"/>
      <c r="XES289" s="104"/>
      <c r="XET289" s="104"/>
      <c r="XEU289" s="104"/>
      <c r="XEV289" s="104"/>
      <c r="XEW289" s="104"/>
      <c r="XEX289" s="104"/>
      <c r="XEY289" s="104"/>
      <c r="XEZ289" s="104"/>
      <c r="XFA289" s="104"/>
      <c r="XFB289" s="104"/>
      <c r="XFC289" s="104"/>
      <c r="XFD289" s="104"/>
    </row>
    <row r="290" s="84" customFormat="1" ht="43" customHeight="1" spans="1:16384">
      <c r="A290" s="94">
        <f t="shared" si="28"/>
        <v>284</v>
      </c>
      <c r="B290" s="26" t="s">
        <v>237</v>
      </c>
      <c r="C290" s="26" t="s">
        <v>283</v>
      </c>
      <c r="D290" s="26">
        <v>2120804</v>
      </c>
      <c r="E290" s="26" t="s">
        <v>1169</v>
      </c>
      <c r="F290" s="26" t="s">
        <v>958</v>
      </c>
      <c r="G290" s="100" t="s">
        <v>1251</v>
      </c>
      <c r="H290" s="101">
        <v>12924094</v>
      </c>
      <c r="I290" s="27"/>
      <c r="XEG290" s="104"/>
      <c r="XEH290" s="104"/>
      <c r="XEI290" s="104"/>
      <c r="XEJ290" s="104"/>
      <c r="XEK290" s="104"/>
      <c r="XEL290" s="104"/>
      <c r="XEM290" s="104"/>
      <c r="XEN290" s="104"/>
      <c r="XEO290" s="104"/>
      <c r="XEP290" s="104"/>
      <c r="XEQ290" s="104"/>
      <c r="XER290" s="104"/>
      <c r="XES290" s="104"/>
      <c r="XET290" s="104"/>
      <c r="XEU290" s="104"/>
      <c r="XEV290" s="104"/>
      <c r="XEW290" s="104"/>
      <c r="XEX290" s="104"/>
      <c r="XEY290" s="104"/>
      <c r="XEZ290" s="104"/>
      <c r="XFA290" s="104"/>
      <c r="XFB290" s="104"/>
      <c r="XFC290" s="104"/>
      <c r="XFD290" s="104"/>
    </row>
    <row r="291" s="84" customFormat="1" ht="43" customHeight="1" spans="1:16384">
      <c r="A291" s="94">
        <f t="shared" si="28"/>
        <v>285</v>
      </c>
      <c r="B291" s="26" t="s">
        <v>237</v>
      </c>
      <c r="C291" s="26" t="s">
        <v>283</v>
      </c>
      <c r="D291" s="26">
        <v>2120804</v>
      </c>
      <c r="E291" s="26" t="s">
        <v>1169</v>
      </c>
      <c r="F291" s="26" t="s">
        <v>958</v>
      </c>
      <c r="G291" s="100" t="s">
        <v>1252</v>
      </c>
      <c r="H291" s="101">
        <v>460000</v>
      </c>
      <c r="I291" s="27"/>
      <c r="XEG291" s="104"/>
      <c r="XEH291" s="104"/>
      <c r="XEI291" s="104"/>
      <c r="XEJ291" s="104"/>
      <c r="XEK291" s="104"/>
      <c r="XEL291" s="104"/>
      <c r="XEM291" s="104"/>
      <c r="XEN291" s="104"/>
      <c r="XEO291" s="104"/>
      <c r="XEP291" s="104"/>
      <c r="XEQ291" s="104"/>
      <c r="XER291" s="104"/>
      <c r="XES291" s="104"/>
      <c r="XET291" s="104"/>
      <c r="XEU291" s="104"/>
      <c r="XEV291" s="104"/>
      <c r="XEW291" s="104"/>
      <c r="XEX291" s="104"/>
      <c r="XEY291" s="104"/>
      <c r="XEZ291" s="104"/>
      <c r="XFA291" s="104"/>
      <c r="XFB291" s="104"/>
      <c r="XFC291" s="104"/>
      <c r="XFD291" s="104"/>
    </row>
    <row r="292" s="84" customFormat="1" ht="43" customHeight="1" spans="1:16384">
      <c r="A292" s="94">
        <f t="shared" si="28"/>
        <v>286</v>
      </c>
      <c r="B292" s="26" t="s">
        <v>292</v>
      </c>
      <c r="C292" s="26" t="s">
        <v>623</v>
      </c>
      <c r="D292" s="26">
        <v>2120804</v>
      </c>
      <c r="E292" s="26" t="s">
        <v>1169</v>
      </c>
      <c r="F292" s="26" t="s">
        <v>958</v>
      </c>
      <c r="G292" s="100" t="s">
        <v>1253</v>
      </c>
      <c r="H292" s="101">
        <v>100000</v>
      </c>
      <c r="I292" s="27"/>
      <c r="XEG292" s="104"/>
      <c r="XEH292" s="104"/>
      <c r="XEI292" s="104"/>
      <c r="XEJ292" s="104"/>
      <c r="XEK292" s="104"/>
      <c r="XEL292" s="104"/>
      <c r="XEM292" s="104"/>
      <c r="XEN292" s="104"/>
      <c r="XEO292" s="104"/>
      <c r="XEP292" s="104"/>
      <c r="XEQ292" s="104"/>
      <c r="XER292" s="104"/>
      <c r="XES292" s="104"/>
      <c r="XET292" s="104"/>
      <c r="XEU292" s="104"/>
      <c r="XEV292" s="104"/>
      <c r="XEW292" s="104"/>
      <c r="XEX292" s="104"/>
      <c r="XEY292" s="104"/>
      <c r="XEZ292" s="104"/>
      <c r="XFA292" s="104"/>
      <c r="XFB292" s="104"/>
      <c r="XFC292" s="104"/>
      <c r="XFD292" s="104"/>
    </row>
    <row r="293" ht="43" customHeight="1" spans="1:9">
      <c r="A293" s="94">
        <f t="shared" si="28"/>
        <v>287</v>
      </c>
      <c r="B293" s="26" t="s">
        <v>292</v>
      </c>
      <c r="C293" s="26" t="s">
        <v>623</v>
      </c>
      <c r="D293" s="105">
        <v>2120804</v>
      </c>
      <c r="E293" s="26" t="s">
        <v>1169</v>
      </c>
      <c r="F293" s="26" t="s">
        <v>958</v>
      </c>
      <c r="G293" s="100" t="s">
        <v>1254</v>
      </c>
      <c r="H293" s="101">
        <v>500000</v>
      </c>
      <c r="I293" s="27"/>
    </row>
    <row r="294" s="6" customFormat="1" ht="43" customHeight="1" spans="1:9">
      <c r="A294" s="94">
        <f t="shared" si="28"/>
        <v>288</v>
      </c>
      <c r="B294" s="26" t="s">
        <v>292</v>
      </c>
      <c r="C294" s="26" t="s">
        <v>970</v>
      </c>
      <c r="D294" s="105">
        <v>2120804</v>
      </c>
      <c r="E294" s="26" t="s">
        <v>1169</v>
      </c>
      <c r="F294" s="26" t="s">
        <v>958</v>
      </c>
      <c r="G294" s="100" t="s">
        <v>1255</v>
      </c>
      <c r="H294" s="101">
        <v>300000</v>
      </c>
      <c r="I294" s="27"/>
    </row>
    <row r="295" s="6" customFormat="1" ht="43" customHeight="1" spans="1:9">
      <c r="A295" s="94">
        <f t="shared" si="28"/>
        <v>289</v>
      </c>
      <c r="B295" s="26" t="s">
        <v>292</v>
      </c>
      <c r="C295" s="26" t="s">
        <v>970</v>
      </c>
      <c r="D295" s="105">
        <v>2120804</v>
      </c>
      <c r="E295" s="26" t="s">
        <v>1169</v>
      </c>
      <c r="F295" s="26" t="s">
        <v>958</v>
      </c>
      <c r="G295" s="100" t="s">
        <v>1256</v>
      </c>
      <c r="H295" s="101">
        <v>203000</v>
      </c>
      <c r="I295" s="27"/>
    </row>
    <row r="296" ht="43" customHeight="1" spans="1:9">
      <c r="A296" s="94">
        <f t="shared" si="28"/>
        <v>290</v>
      </c>
      <c r="B296" s="26" t="s">
        <v>292</v>
      </c>
      <c r="C296" s="26" t="s">
        <v>970</v>
      </c>
      <c r="D296" s="105">
        <v>2120804</v>
      </c>
      <c r="E296" s="26" t="s">
        <v>1169</v>
      </c>
      <c r="F296" s="26" t="s">
        <v>958</v>
      </c>
      <c r="G296" s="100" t="s">
        <v>1257</v>
      </c>
      <c r="H296" s="101">
        <v>900000</v>
      </c>
      <c r="I296" s="27"/>
    </row>
    <row r="297" ht="43" customHeight="1" spans="1:9">
      <c r="A297" s="94">
        <f t="shared" si="28"/>
        <v>291</v>
      </c>
      <c r="B297" s="26" t="s">
        <v>292</v>
      </c>
      <c r="C297" s="26" t="s">
        <v>970</v>
      </c>
      <c r="D297" s="105">
        <v>2120804</v>
      </c>
      <c r="E297" s="26" t="s">
        <v>1169</v>
      </c>
      <c r="F297" s="26" t="s">
        <v>958</v>
      </c>
      <c r="G297" s="100" t="s">
        <v>1258</v>
      </c>
      <c r="H297" s="101">
        <v>2900000</v>
      </c>
      <c r="I297" s="27"/>
    </row>
    <row r="298" ht="43" customHeight="1" spans="1:9">
      <c r="A298" s="94">
        <f t="shared" ref="A298:A307" si="29">ROW()-6</f>
        <v>292</v>
      </c>
      <c r="B298" s="26" t="s">
        <v>292</v>
      </c>
      <c r="C298" s="26" t="s">
        <v>970</v>
      </c>
      <c r="D298" s="105">
        <v>2120804</v>
      </c>
      <c r="E298" s="26" t="s">
        <v>1169</v>
      </c>
      <c r="F298" s="26" t="s">
        <v>958</v>
      </c>
      <c r="G298" s="100" t="s">
        <v>1259</v>
      </c>
      <c r="H298" s="101">
        <v>3850000</v>
      </c>
      <c r="I298" s="27"/>
    </row>
    <row r="299" ht="43" customHeight="1" spans="1:9">
      <c r="A299" s="94">
        <f t="shared" si="29"/>
        <v>293</v>
      </c>
      <c r="B299" s="26" t="s">
        <v>292</v>
      </c>
      <c r="C299" s="26" t="s">
        <v>970</v>
      </c>
      <c r="D299" s="105">
        <v>2120804</v>
      </c>
      <c r="E299" s="26" t="s">
        <v>1169</v>
      </c>
      <c r="F299" s="26" t="s">
        <v>958</v>
      </c>
      <c r="G299" s="100" t="s">
        <v>1260</v>
      </c>
      <c r="H299" s="101">
        <v>559435.02</v>
      </c>
      <c r="I299" s="27"/>
    </row>
    <row r="300" ht="43" customHeight="1" spans="1:9">
      <c r="A300" s="94">
        <f t="shared" si="29"/>
        <v>294</v>
      </c>
      <c r="B300" s="26" t="s">
        <v>292</v>
      </c>
      <c r="C300" s="26" t="s">
        <v>970</v>
      </c>
      <c r="D300" s="105">
        <v>2120804</v>
      </c>
      <c r="E300" s="26" t="s">
        <v>1169</v>
      </c>
      <c r="F300" s="26" t="s">
        <v>958</v>
      </c>
      <c r="G300" s="100" t="s">
        <v>1261</v>
      </c>
      <c r="H300" s="101">
        <v>205159.37</v>
      </c>
      <c r="I300" s="27"/>
    </row>
    <row r="301" ht="43" customHeight="1" spans="1:9">
      <c r="A301" s="94">
        <f t="shared" si="29"/>
        <v>295</v>
      </c>
      <c r="B301" s="26" t="s">
        <v>292</v>
      </c>
      <c r="C301" s="26" t="s">
        <v>970</v>
      </c>
      <c r="D301" s="105">
        <v>2120804</v>
      </c>
      <c r="E301" s="26" t="s">
        <v>1169</v>
      </c>
      <c r="F301" s="26" t="s">
        <v>958</v>
      </c>
      <c r="G301" s="100" t="s">
        <v>1262</v>
      </c>
      <c r="H301" s="101">
        <v>40182.49</v>
      </c>
      <c r="I301" s="27"/>
    </row>
    <row r="302" ht="43" customHeight="1" spans="1:9">
      <c r="A302" s="94">
        <f t="shared" si="29"/>
        <v>296</v>
      </c>
      <c r="B302" s="26" t="s">
        <v>171</v>
      </c>
      <c r="C302" s="26" t="s">
        <v>431</v>
      </c>
      <c r="D302" s="105">
        <v>2120804</v>
      </c>
      <c r="E302" s="26" t="s">
        <v>1169</v>
      </c>
      <c r="F302" s="26" t="s">
        <v>958</v>
      </c>
      <c r="G302" s="100" t="s">
        <v>1263</v>
      </c>
      <c r="H302" s="101">
        <v>540000</v>
      </c>
      <c r="I302" s="27"/>
    </row>
    <row r="303" ht="43" customHeight="1" spans="1:9">
      <c r="A303" s="94">
        <f t="shared" si="29"/>
        <v>297</v>
      </c>
      <c r="B303" s="26" t="s">
        <v>292</v>
      </c>
      <c r="C303" s="26" t="s">
        <v>373</v>
      </c>
      <c r="D303" s="105">
        <v>2120804</v>
      </c>
      <c r="E303" s="26" t="s">
        <v>1169</v>
      </c>
      <c r="F303" s="26" t="s">
        <v>958</v>
      </c>
      <c r="G303" s="100" t="s">
        <v>1264</v>
      </c>
      <c r="H303" s="101">
        <v>300000</v>
      </c>
      <c r="I303" s="27"/>
    </row>
    <row r="304" ht="43" customHeight="1" spans="1:9">
      <c r="A304" s="94">
        <f t="shared" si="29"/>
        <v>298</v>
      </c>
      <c r="B304" s="26" t="s">
        <v>292</v>
      </c>
      <c r="C304" s="26" t="s">
        <v>382</v>
      </c>
      <c r="D304" s="105">
        <v>2120804</v>
      </c>
      <c r="E304" s="26" t="s">
        <v>1169</v>
      </c>
      <c r="F304" s="26" t="s">
        <v>958</v>
      </c>
      <c r="G304" s="100" t="s">
        <v>1265</v>
      </c>
      <c r="H304" s="101">
        <v>200000</v>
      </c>
      <c r="I304" s="27"/>
    </row>
    <row r="305" s="6" customFormat="1" ht="43" customHeight="1" spans="1:9">
      <c r="A305" s="94">
        <f t="shared" si="29"/>
        <v>299</v>
      </c>
      <c r="B305" s="26" t="s">
        <v>237</v>
      </c>
      <c r="C305" s="26" t="s">
        <v>283</v>
      </c>
      <c r="D305" s="105">
        <v>2120804</v>
      </c>
      <c r="E305" s="26" t="s">
        <v>1169</v>
      </c>
      <c r="F305" s="26" t="s">
        <v>958</v>
      </c>
      <c r="G305" s="100" t="s">
        <v>1266</v>
      </c>
      <c r="H305" s="101">
        <v>2479966.51</v>
      </c>
      <c r="I305" s="27"/>
    </row>
    <row r="306" ht="43" customHeight="1" spans="1:9">
      <c r="A306" s="94">
        <f t="shared" ref="A306:A313" si="30">ROW()-6</f>
        <v>300</v>
      </c>
      <c r="B306" s="26" t="s">
        <v>237</v>
      </c>
      <c r="C306" s="26" t="s">
        <v>283</v>
      </c>
      <c r="D306" s="26">
        <v>2120805</v>
      </c>
      <c r="E306" s="26" t="s">
        <v>1267</v>
      </c>
      <c r="F306" s="26" t="s">
        <v>958</v>
      </c>
      <c r="G306" s="100" t="s">
        <v>1268</v>
      </c>
      <c r="H306" s="101">
        <v>1170000</v>
      </c>
      <c r="I306" s="27"/>
    </row>
    <row r="307" ht="43" customHeight="1" spans="1:9">
      <c r="A307" s="94">
        <f t="shared" si="30"/>
        <v>301</v>
      </c>
      <c r="B307" s="26" t="s">
        <v>237</v>
      </c>
      <c r="C307" s="26" t="s">
        <v>283</v>
      </c>
      <c r="D307" s="26">
        <v>2120805</v>
      </c>
      <c r="E307" s="26" t="s">
        <v>1267</v>
      </c>
      <c r="F307" s="26" t="s">
        <v>958</v>
      </c>
      <c r="G307" s="100" t="s">
        <v>1269</v>
      </c>
      <c r="H307" s="101">
        <v>4311000</v>
      </c>
      <c r="I307" s="27"/>
    </row>
    <row r="308" ht="43" customHeight="1" spans="1:9">
      <c r="A308" s="94">
        <f t="shared" si="30"/>
        <v>302</v>
      </c>
      <c r="B308" s="26" t="s">
        <v>237</v>
      </c>
      <c r="C308" s="26" t="s">
        <v>283</v>
      </c>
      <c r="D308" s="26">
        <v>2120806</v>
      </c>
      <c r="E308" s="26" t="s">
        <v>1270</v>
      </c>
      <c r="F308" s="26" t="s">
        <v>958</v>
      </c>
      <c r="G308" s="100" t="s">
        <v>1271</v>
      </c>
      <c r="H308" s="101">
        <v>125895</v>
      </c>
      <c r="I308" s="27"/>
    </row>
    <row r="309" ht="43" customHeight="1" spans="1:9">
      <c r="A309" s="94">
        <f t="shared" si="30"/>
        <v>303</v>
      </c>
      <c r="B309" s="26" t="s">
        <v>237</v>
      </c>
      <c r="C309" s="26" t="s">
        <v>283</v>
      </c>
      <c r="D309" s="26">
        <v>2120806</v>
      </c>
      <c r="E309" s="26" t="s">
        <v>1270</v>
      </c>
      <c r="F309" s="26" t="s">
        <v>958</v>
      </c>
      <c r="G309" s="100" t="s">
        <v>1272</v>
      </c>
      <c r="H309" s="101">
        <v>205380</v>
      </c>
      <c r="I309" s="27"/>
    </row>
    <row r="310" ht="43" customHeight="1" spans="1:9">
      <c r="A310" s="94">
        <f t="shared" si="30"/>
        <v>304</v>
      </c>
      <c r="B310" s="26" t="s">
        <v>237</v>
      </c>
      <c r="C310" s="26" t="s">
        <v>283</v>
      </c>
      <c r="D310" s="26">
        <v>2120806</v>
      </c>
      <c r="E310" s="26" t="s">
        <v>1270</v>
      </c>
      <c r="F310" s="26" t="s">
        <v>958</v>
      </c>
      <c r="G310" s="100" t="s">
        <v>1273</v>
      </c>
      <c r="H310" s="101">
        <v>20640</v>
      </c>
      <c r="I310" s="27"/>
    </row>
    <row r="311" ht="43" customHeight="1" spans="1:9">
      <c r="A311" s="94">
        <f t="shared" ref="A311:A320" si="31">ROW()-6</f>
        <v>305</v>
      </c>
      <c r="B311" s="26" t="s">
        <v>237</v>
      </c>
      <c r="C311" s="26" t="s">
        <v>283</v>
      </c>
      <c r="D311" s="26">
        <v>2120806</v>
      </c>
      <c r="E311" s="26" t="s">
        <v>1270</v>
      </c>
      <c r="F311" s="26" t="s">
        <v>958</v>
      </c>
      <c r="G311" s="100" t="s">
        <v>1274</v>
      </c>
      <c r="H311" s="101">
        <v>2359762.5</v>
      </c>
      <c r="I311" s="27"/>
    </row>
    <row r="312" s="6" customFormat="1" ht="43" customHeight="1" spans="1:9">
      <c r="A312" s="94">
        <f t="shared" si="31"/>
        <v>306</v>
      </c>
      <c r="B312" s="26" t="s">
        <v>237</v>
      </c>
      <c r="C312" s="26" t="s">
        <v>283</v>
      </c>
      <c r="D312" s="105">
        <v>2120806</v>
      </c>
      <c r="E312" s="26" t="s">
        <v>1270</v>
      </c>
      <c r="F312" s="26" t="s">
        <v>958</v>
      </c>
      <c r="G312" s="100" t="s">
        <v>1275</v>
      </c>
      <c r="H312" s="101">
        <v>779865</v>
      </c>
      <c r="I312" s="27"/>
    </row>
    <row r="313" ht="43" customHeight="1" spans="1:9">
      <c r="A313" s="94">
        <f t="shared" si="31"/>
        <v>307</v>
      </c>
      <c r="B313" s="26" t="s">
        <v>412</v>
      </c>
      <c r="C313" s="26" t="s">
        <v>283</v>
      </c>
      <c r="D313" s="26">
        <v>2120806</v>
      </c>
      <c r="E313" s="26" t="s">
        <v>1270</v>
      </c>
      <c r="F313" s="26" t="s">
        <v>958</v>
      </c>
      <c r="G313" s="100" t="s">
        <v>1276</v>
      </c>
      <c r="H313" s="101">
        <v>82200</v>
      </c>
      <c r="I313" s="27"/>
    </row>
    <row r="314" ht="43" customHeight="1" spans="1:9">
      <c r="A314" s="94">
        <f t="shared" si="31"/>
        <v>308</v>
      </c>
      <c r="B314" s="26" t="s">
        <v>412</v>
      </c>
      <c r="C314" s="26" t="s">
        <v>283</v>
      </c>
      <c r="D314" s="26">
        <v>2120806</v>
      </c>
      <c r="E314" s="26" t="s">
        <v>1270</v>
      </c>
      <c r="F314" s="26" t="s">
        <v>958</v>
      </c>
      <c r="G314" s="100" t="s">
        <v>1277</v>
      </c>
      <c r="H314" s="101">
        <v>224726</v>
      </c>
      <c r="I314" s="27"/>
    </row>
    <row r="315" ht="43" customHeight="1" spans="1:9">
      <c r="A315" s="94">
        <f t="shared" si="31"/>
        <v>309</v>
      </c>
      <c r="B315" s="26" t="s">
        <v>412</v>
      </c>
      <c r="C315" s="26" t="s">
        <v>283</v>
      </c>
      <c r="D315" s="26">
        <v>2120806</v>
      </c>
      <c r="E315" s="26" t="s">
        <v>1270</v>
      </c>
      <c r="F315" s="26" t="s">
        <v>958</v>
      </c>
      <c r="G315" s="100" t="s">
        <v>1278</v>
      </c>
      <c r="H315" s="101">
        <v>68754.85</v>
      </c>
      <c r="I315" s="27"/>
    </row>
    <row r="316" ht="43" customHeight="1" spans="1:9">
      <c r="A316" s="94">
        <f t="shared" si="31"/>
        <v>310</v>
      </c>
      <c r="B316" s="26" t="s">
        <v>412</v>
      </c>
      <c r="C316" s="26" t="s">
        <v>283</v>
      </c>
      <c r="D316" s="26">
        <v>2120806</v>
      </c>
      <c r="E316" s="26" t="s">
        <v>1270</v>
      </c>
      <c r="F316" s="26" t="s">
        <v>958</v>
      </c>
      <c r="G316" s="100" t="s">
        <v>1279</v>
      </c>
      <c r="H316" s="101">
        <v>241612.5</v>
      </c>
      <c r="I316" s="27"/>
    </row>
    <row r="317" ht="43" customHeight="1" spans="1:9">
      <c r="A317" s="94">
        <f t="shared" si="31"/>
        <v>311</v>
      </c>
      <c r="B317" s="26" t="s">
        <v>412</v>
      </c>
      <c r="C317" s="26" t="s">
        <v>283</v>
      </c>
      <c r="D317" s="26">
        <v>2120806</v>
      </c>
      <c r="E317" s="26" t="s">
        <v>1270</v>
      </c>
      <c r="F317" s="26" t="s">
        <v>958</v>
      </c>
      <c r="G317" s="100" t="s">
        <v>1280</v>
      </c>
      <c r="H317" s="101">
        <v>248940</v>
      </c>
      <c r="I317" s="27"/>
    </row>
    <row r="318" ht="43" customHeight="1" spans="1:9">
      <c r="A318" s="94">
        <f t="shared" si="31"/>
        <v>312</v>
      </c>
      <c r="B318" s="26" t="s">
        <v>412</v>
      </c>
      <c r="C318" s="26" t="s">
        <v>283</v>
      </c>
      <c r="D318" s="26">
        <v>2120806</v>
      </c>
      <c r="E318" s="26" t="s">
        <v>1270</v>
      </c>
      <c r="F318" s="26" t="s">
        <v>958</v>
      </c>
      <c r="G318" s="100" t="s">
        <v>1281</v>
      </c>
      <c r="H318" s="101">
        <v>280005</v>
      </c>
      <c r="I318" s="27"/>
    </row>
    <row r="319" ht="43" customHeight="1" spans="1:9">
      <c r="A319" s="94">
        <f t="shared" si="31"/>
        <v>313</v>
      </c>
      <c r="B319" s="26" t="s">
        <v>603</v>
      </c>
      <c r="C319" s="26" t="s">
        <v>283</v>
      </c>
      <c r="D319" s="26">
        <v>2120806</v>
      </c>
      <c r="E319" s="26" t="s">
        <v>1270</v>
      </c>
      <c r="F319" s="26" t="s">
        <v>958</v>
      </c>
      <c r="G319" s="100" t="s">
        <v>1282</v>
      </c>
      <c r="H319" s="101">
        <v>129223</v>
      </c>
      <c r="I319" s="103"/>
    </row>
    <row r="320" ht="43" customHeight="1" spans="1:9">
      <c r="A320" s="94">
        <f t="shared" si="31"/>
        <v>314</v>
      </c>
      <c r="B320" s="26" t="s">
        <v>292</v>
      </c>
      <c r="C320" s="26" t="s">
        <v>623</v>
      </c>
      <c r="D320" s="26">
        <v>2120899</v>
      </c>
      <c r="E320" s="26" t="s">
        <v>1283</v>
      </c>
      <c r="F320" s="26" t="s">
        <v>958</v>
      </c>
      <c r="G320" s="100" t="s">
        <v>1284</v>
      </c>
      <c r="H320" s="101">
        <v>500000</v>
      </c>
      <c r="I320" s="27"/>
    </row>
    <row r="321" ht="43" customHeight="1" spans="1:9">
      <c r="A321" s="94">
        <f t="shared" ref="A321:A330" si="32">ROW()-6</f>
        <v>315</v>
      </c>
      <c r="B321" s="26" t="s">
        <v>245</v>
      </c>
      <c r="C321" s="26" t="s">
        <v>248</v>
      </c>
      <c r="D321" s="26">
        <v>2120899</v>
      </c>
      <c r="E321" s="26" t="s">
        <v>1283</v>
      </c>
      <c r="F321" s="26" t="s">
        <v>958</v>
      </c>
      <c r="G321" s="100" t="s">
        <v>1285</v>
      </c>
      <c r="H321" s="101">
        <v>480000</v>
      </c>
      <c r="I321" s="27"/>
    </row>
    <row r="322" ht="43" customHeight="1" spans="1:9">
      <c r="A322" s="94">
        <f t="shared" si="32"/>
        <v>316</v>
      </c>
      <c r="B322" s="26" t="s">
        <v>292</v>
      </c>
      <c r="C322" s="26" t="s">
        <v>380</v>
      </c>
      <c r="D322" s="26">
        <v>2120899</v>
      </c>
      <c r="E322" s="26" t="s">
        <v>1283</v>
      </c>
      <c r="F322" s="26" t="s">
        <v>958</v>
      </c>
      <c r="G322" s="100" t="s">
        <v>1286</v>
      </c>
      <c r="H322" s="101">
        <v>80000</v>
      </c>
      <c r="I322" s="27"/>
    </row>
    <row r="323" ht="43" customHeight="1" spans="1:9">
      <c r="A323" s="94">
        <f t="shared" si="32"/>
        <v>317</v>
      </c>
      <c r="B323" s="26" t="s">
        <v>171</v>
      </c>
      <c r="C323" s="26" t="s">
        <v>539</v>
      </c>
      <c r="D323" s="26">
        <v>2120899</v>
      </c>
      <c r="E323" s="26" t="s">
        <v>1283</v>
      </c>
      <c r="F323" s="26" t="s">
        <v>958</v>
      </c>
      <c r="G323" s="100" t="s">
        <v>1287</v>
      </c>
      <c r="H323" s="101">
        <v>56000</v>
      </c>
      <c r="I323" s="27"/>
    </row>
    <row r="324" ht="43" customHeight="1" spans="1:9">
      <c r="A324" s="94">
        <f t="shared" si="32"/>
        <v>318</v>
      </c>
      <c r="B324" s="26" t="s">
        <v>171</v>
      </c>
      <c r="C324" s="26" t="s">
        <v>539</v>
      </c>
      <c r="D324" s="26">
        <v>2120899</v>
      </c>
      <c r="E324" s="26" t="s">
        <v>1283</v>
      </c>
      <c r="F324" s="26" t="s">
        <v>958</v>
      </c>
      <c r="G324" s="100" t="s">
        <v>1288</v>
      </c>
      <c r="H324" s="101">
        <v>377625</v>
      </c>
      <c r="I324" s="27"/>
    </row>
    <row r="325" ht="43" customHeight="1" spans="1:9">
      <c r="A325" s="94">
        <f t="shared" si="32"/>
        <v>319</v>
      </c>
      <c r="B325" s="26" t="s">
        <v>245</v>
      </c>
      <c r="C325" s="26" t="s">
        <v>283</v>
      </c>
      <c r="D325" s="26">
        <v>2120899</v>
      </c>
      <c r="E325" s="26" t="s">
        <v>1283</v>
      </c>
      <c r="F325" s="26" t="s">
        <v>958</v>
      </c>
      <c r="G325" s="100" t="s">
        <v>1289</v>
      </c>
      <c r="H325" s="101">
        <v>604700</v>
      </c>
      <c r="I325" s="27"/>
    </row>
    <row r="326" ht="43" customHeight="1" spans="1:9">
      <c r="A326" s="94">
        <f t="shared" si="32"/>
        <v>320</v>
      </c>
      <c r="B326" s="26" t="s">
        <v>412</v>
      </c>
      <c r="C326" s="26" t="s">
        <v>283</v>
      </c>
      <c r="D326" s="26">
        <v>2120899</v>
      </c>
      <c r="E326" s="26" t="s">
        <v>1283</v>
      </c>
      <c r="F326" s="26" t="s">
        <v>958</v>
      </c>
      <c r="G326" s="100" t="s">
        <v>1290</v>
      </c>
      <c r="H326" s="101">
        <v>71700</v>
      </c>
      <c r="I326" s="27"/>
    </row>
    <row r="327" s="6" customFormat="1" ht="43" customHeight="1" spans="1:9">
      <c r="A327" s="94">
        <f t="shared" si="32"/>
        <v>321</v>
      </c>
      <c r="B327" s="26" t="s">
        <v>171</v>
      </c>
      <c r="C327" s="26" t="s">
        <v>262</v>
      </c>
      <c r="D327" s="105">
        <v>2120899</v>
      </c>
      <c r="E327" s="26" t="s">
        <v>1283</v>
      </c>
      <c r="F327" s="26" t="s">
        <v>958</v>
      </c>
      <c r="G327" s="100" t="s">
        <v>1291</v>
      </c>
      <c r="H327" s="101">
        <v>15000000</v>
      </c>
      <c r="I327" s="27"/>
    </row>
    <row r="328" s="6" customFormat="1" ht="43" customHeight="1" spans="1:9">
      <c r="A328" s="94">
        <f t="shared" si="32"/>
        <v>322</v>
      </c>
      <c r="B328" s="26" t="s">
        <v>603</v>
      </c>
      <c r="C328" s="26" t="s">
        <v>283</v>
      </c>
      <c r="D328" s="105">
        <v>2120899</v>
      </c>
      <c r="E328" s="26" t="s">
        <v>1283</v>
      </c>
      <c r="F328" s="26" t="s">
        <v>958</v>
      </c>
      <c r="G328" s="100" t="s">
        <v>1292</v>
      </c>
      <c r="H328" s="101">
        <v>27432.89</v>
      </c>
      <c r="I328" s="27"/>
    </row>
    <row r="329" ht="43" customHeight="1" spans="1:9">
      <c r="A329" s="94">
        <f t="shared" si="32"/>
        <v>323</v>
      </c>
      <c r="B329" s="26" t="s">
        <v>223</v>
      </c>
      <c r="C329" s="26" t="s">
        <v>179</v>
      </c>
      <c r="D329" s="26">
        <v>2120899</v>
      </c>
      <c r="E329" s="26" t="s">
        <v>1283</v>
      </c>
      <c r="F329" s="26" t="s">
        <v>958</v>
      </c>
      <c r="G329" s="100" t="s">
        <v>1293</v>
      </c>
      <c r="H329" s="101">
        <v>2500000</v>
      </c>
      <c r="I329" s="27"/>
    </row>
    <row r="330" s="6" customFormat="1" ht="43" customHeight="1" spans="1:9">
      <c r="A330" s="94">
        <f t="shared" si="32"/>
        <v>324</v>
      </c>
      <c r="B330" s="26" t="s">
        <v>171</v>
      </c>
      <c r="C330" s="26" t="s">
        <v>1294</v>
      </c>
      <c r="D330" s="105">
        <v>2120899</v>
      </c>
      <c r="E330" s="26" t="s">
        <v>1283</v>
      </c>
      <c r="F330" s="26" t="s">
        <v>958</v>
      </c>
      <c r="G330" s="100" t="s">
        <v>1295</v>
      </c>
      <c r="H330" s="101">
        <v>450000</v>
      </c>
      <c r="I330" s="27"/>
    </row>
    <row r="331" ht="43" customHeight="1" spans="1:9">
      <c r="A331" s="94">
        <f t="shared" ref="A331:A340" si="33">ROW()-6</f>
        <v>325</v>
      </c>
      <c r="B331" s="26" t="s">
        <v>223</v>
      </c>
      <c r="C331" s="26" t="s">
        <v>366</v>
      </c>
      <c r="D331" s="26">
        <v>2120899</v>
      </c>
      <c r="E331" s="26" t="s">
        <v>1283</v>
      </c>
      <c r="F331" s="26" t="s">
        <v>958</v>
      </c>
      <c r="G331" s="100" t="s">
        <v>1296</v>
      </c>
      <c r="H331" s="101">
        <v>279003.28</v>
      </c>
      <c r="I331" s="27"/>
    </row>
    <row r="332" ht="43" customHeight="1" spans="1:9">
      <c r="A332" s="94">
        <f t="shared" si="33"/>
        <v>326</v>
      </c>
      <c r="B332" s="26" t="s">
        <v>223</v>
      </c>
      <c r="C332" s="26" t="s">
        <v>366</v>
      </c>
      <c r="D332" s="26">
        <v>2120899</v>
      </c>
      <c r="E332" s="26" t="s">
        <v>1283</v>
      </c>
      <c r="F332" s="26" t="s">
        <v>958</v>
      </c>
      <c r="G332" s="100" t="s">
        <v>1297</v>
      </c>
      <c r="H332" s="101">
        <v>480594.82</v>
      </c>
      <c r="I332" s="27"/>
    </row>
    <row r="333" ht="43" customHeight="1" spans="1:9">
      <c r="A333" s="94">
        <f t="shared" si="33"/>
        <v>327</v>
      </c>
      <c r="B333" s="26" t="s">
        <v>223</v>
      </c>
      <c r="C333" s="26" t="s">
        <v>366</v>
      </c>
      <c r="D333" s="26">
        <v>2120899</v>
      </c>
      <c r="E333" s="26" t="s">
        <v>1283</v>
      </c>
      <c r="F333" s="26" t="s">
        <v>958</v>
      </c>
      <c r="G333" s="100" t="s">
        <v>1298</v>
      </c>
      <c r="H333" s="101">
        <v>374083.71</v>
      </c>
      <c r="I333" s="27"/>
    </row>
    <row r="334" s="6" customFormat="1" ht="43" customHeight="1" spans="1:9">
      <c r="A334" s="94">
        <f t="shared" si="33"/>
        <v>328</v>
      </c>
      <c r="B334" s="26" t="s">
        <v>223</v>
      </c>
      <c r="C334" s="26" t="s">
        <v>366</v>
      </c>
      <c r="D334" s="105">
        <v>2120899</v>
      </c>
      <c r="E334" s="26" t="s">
        <v>1283</v>
      </c>
      <c r="F334" s="26" t="s">
        <v>958</v>
      </c>
      <c r="G334" s="100" t="s">
        <v>1299</v>
      </c>
      <c r="H334" s="101">
        <v>93079.74</v>
      </c>
      <c r="I334" s="27"/>
    </row>
    <row r="335" s="6" customFormat="1" ht="43" customHeight="1" spans="1:9">
      <c r="A335" s="94">
        <f t="shared" si="33"/>
        <v>329</v>
      </c>
      <c r="B335" s="26" t="s">
        <v>223</v>
      </c>
      <c r="C335" s="26" t="s">
        <v>366</v>
      </c>
      <c r="D335" s="105">
        <v>2120899</v>
      </c>
      <c r="E335" s="26" t="s">
        <v>1283</v>
      </c>
      <c r="F335" s="26" t="s">
        <v>958</v>
      </c>
      <c r="G335" s="100" t="s">
        <v>1300</v>
      </c>
      <c r="H335" s="101">
        <v>197743.87</v>
      </c>
      <c r="I335" s="27"/>
    </row>
    <row r="336" ht="43" customHeight="1" spans="1:9">
      <c r="A336" s="94">
        <f t="shared" si="33"/>
        <v>330</v>
      </c>
      <c r="B336" s="26" t="s">
        <v>223</v>
      </c>
      <c r="C336" s="26" t="s">
        <v>224</v>
      </c>
      <c r="D336" s="26">
        <v>2120899</v>
      </c>
      <c r="E336" s="26" t="s">
        <v>1283</v>
      </c>
      <c r="F336" s="26" t="s">
        <v>958</v>
      </c>
      <c r="G336" s="100" t="s">
        <v>1301</v>
      </c>
      <c r="H336" s="101">
        <v>700000</v>
      </c>
      <c r="I336" s="27"/>
    </row>
    <row r="337" ht="43" customHeight="1" spans="1:9">
      <c r="A337" s="94">
        <f t="shared" si="33"/>
        <v>331</v>
      </c>
      <c r="B337" s="26" t="s">
        <v>227</v>
      </c>
      <c r="C337" s="110" t="s">
        <v>1302</v>
      </c>
      <c r="D337" s="26">
        <v>2120899</v>
      </c>
      <c r="E337" s="26" t="s">
        <v>1283</v>
      </c>
      <c r="F337" s="26" t="s">
        <v>958</v>
      </c>
      <c r="G337" s="100" t="s">
        <v>1303</v>
      </c>
      <c r="H337" s="101">
        <v>4488236.91</v>
      </c>
      <c r="I337" s="109"/>
    </row>
    <row r="338" ht="43" customHeight="1" spans="1:9">
      <c r="A338" s="94">
        <f t="shared" si="33"/>
        <v>332</v>
      </c>
      <c r="B338" s="26" t="s">
        <v>232</v>
      </c>
      <c r="C338" s="26" t="s">
        <v>515</v>
      </c>
      <c r="D338" s="26">
        <v>2120899</v>
      </c>
      <c r="E338" s="26" t="s">
        <v>1283</v>
      </c>
      <c r="F338" s="26" t="s">
        <v>958</v>
      </c>
      <c r="G338" s="100" t="s">
        <v>1304</v>
      </c>
      <c r="H338" s="101">
        <v>2000000</v>
      </c>
      <c r="I338" s="27"/>
    </row>
    <row r="339" ht="43" customHeight="1" spans="1:9">
      <c r="A339" s="94">
        <f t="shared" si="33"/>
        <v>333</v>
      </c>
      <c r="B339" s="26" t="s">
        <v>232</v>
      </c>
      <c r="C339" s="26" t="s">
        <v>515</v>
      </c>
      <c r="D339" s="26">
        <v>2120899</v>
      </c>
      <c r="E339" s="26" t="s">
        <v>1283</v>
      </c>
      <c r="F339" s="26" t="s">
        <v>958</v>
      </c>
      <c r="G339" s="100" t="s">
        <v>1305</v>
      </c>
      <c r="H339" s="101">
        <v>2000000</v>
      </c>
      <c r="I339" s="27"/>
    </row>
    <row r="340" ht="43" customHeight="1" spans="1:9">
      <c r="A340" s="94">
        <f t="shared" si="33"/>
        <v>334</v>
      </c>
      <c r="B340" s="26" t="s">
        <v>245</v>
      </c>
      <c r="C340" s="26" t="s">
        <v>246</v>
      </c>
      <c r="D340" s="26">
        <v>2120899</v>
      </c>
      <c r="E340" s="26" t="s">
        <v>1283</v>
      </c>
      <c r="F340" s="26" t="s">
        <v>958</v>
      </c>
      <c r="G340" s="100" t="s">
        <v>1306</v>
      </c>
      <c r="H340" s="101">
        <v>8272591</v>
      </c>
      <c r="I340" s="27"/>
    </row>
    <row r="341" ht="43" customHeight="1" spans="1:9">
      <c r="A341" s="94">
        <f t="shared" ref="A341:A350" si="34">ROW()-6</f>
        <v>335</v>
      </c>
      <c r="B341" s="26" t="s">
        <v>223</v>
      </c>
      <c r="C341" s="26" t="s">
        <v>1307</v>
      </c>
      <c r="D341" s="26">
        <v>2120899</v>
      </c>
      <c r="E341" s="26" t="s">
        <v>1283</v>
      </c>
      <c r="F341" s="26" t="s">
        <v>958</v>
      </c>
      <c r="G341" s="100" t="s">
        <v>1308</v>
      </c>
      <c r="H341" s="101">
        <v>750400</v>
      </c>
      <c r="I341" s="27"/>
    </row>
    <row r="342" ht="43" customHeight="1" spans="1:9">
      <c r="A342" s="94">
        <f t="shared" si="34"/>
        <v>336</v>
      </c>
      <c r="B342" s="26" t="s">
        <v>245</v>
      </c>
      <c r="C342" s="26" t="s">
        <v>248</v>
      </c>
      <c r="D342" s="26">
        <v>2120899</v>
      </c>
      <c r="E342" s="26" t="s">
        <v>1283</v>
      </c>
      <c r="F342" s="26" t="s">
        <v>958</v>
      </c>
      <c r="G342" s="100" t="s">
        <v>1309</v>
      </c>
      <c r="H342" s="101">
        <v>314809.85</v>
      </c>
      <c r="I342" s="27"/>
    </row>
    <row r="343" ht="43" customHeight="1" spans="1:9">
      <c r="A343" s="94">
        <f t="shared" si="34"/>
        <v>337</v>
      </c>
      <c r="B343" s="26" t="s">
        <v>245</v>
      </c>
      <c r="C343" s="26" t="s">
        <v>248</v>
      </c>
      <c r="D343" s="26">
        <v>2120899</v>
      </c>
      <c r="E343" s="26" t="s">
        <v>1283</v>
      </c>
      <c r="F343" s="26" t="s">
        <v>958</v>
      </c>
      <c r="G343" s="100" t="s">
        <v>1310</v>
      </c>
      <c r="H343" s="101">
        <v>950000</v>
      </c>
      <c r="I343" s="27"/>
    </row>
    <row r="344" ht="43" customHeight="1" spans="1:9">
      <c r="A344" s="94">
        <f t="shared" si="34"/>
        <v>338</v>
      </c>
      <c r="B344" s="26" t="s">
        <v>245</v>
      </c>
      <c r="C344" s="26" t="s">
        <v>248</v>
      </c>
      <c r="D344" s="26">
        <v>2120899</v>
      </c>
      <c r="E344" s="26" t="s">
        <v>1283</v>
      </c>
      <c r="F344" s="26" t="s">
        <v>958</v>
      </c>
      <c r="G344" s="100" t="s">
        <v>1311</v>
      </c>
      <c r="H344" s="101">
        <v>995447.66</v>
      </c>
      <c r="I344" s="27"/>
    </row>
    <row r="345" ht="43" customHeight="1" spans="1:9">
      <c r="A345" s="94">
        <f t="shared" si="34"/>
        <v>339</v>
      </c>
      <c r="B345" s="26" t="s">
        <v>245</v>
      </c>
      <c r="C345" s="26" t="s">
        <v>248</v>
      </c>
      <c r="D345" s="26">
        <v>2120899</v>
      </c>
      <c r="E345" s="26" t="s">
        <v>1283</v>
      </c>
      <c r="F345" s="26" t="s">
        <v>958</v>
      </c>
      <c r="G345" s="100" t="s">
        <v>1312</v>
      </c>
      <c r="H345" s="101">
        <v>740000</v>
      </c>
      <c r="I345" s="27"/>
    </row>
    <row r="346" ht="43" customHeight="1" spans="1:9">
      <c r="A346" s="94">
        <f t="shared" si="34"/>
        <v>340</v>
      </c>
      <c r="B346" s="26" t="s">
        <v>245</v>
      </c>
      <c r="C346" s="26" t="s">
        <v>248</v>
      </c>
      <c r="D346" s="26">
        <v>2120899</v>
      </c>
      <c r="E346" s="26" t="s">
        <v>1283</v>
      </c>
      <c r="F346" s="26" t="s">
        <v>958</v>
      </c>
      <c r="G346" s="100" t="s">
        <v>1313</v>
      </c>
      <c r="H346" s="101">
        <v>50210</v>
      </c>
      <c r="I346" s="27"/>
    </row>
    <row r="347" ht="43" customHeight="1" spans="1:9">
      <c r="A347" s="94">
        <f t="shared" si="34"/>
        <v>341</v>
      </c>
      <c r="B347" s="26" t="s">
        <v>245</v>
      </c>
      <c r="C347" s="26" t="s">
        <v>248</v>
      </c>
      <c r="D347" s="26">
        <v>2120899</v>
      </c>
      <c r="E347" s="26" t="s">
        <v>1283</v>
      </c>
      <c r="F347" s="26" t="s">
        <v>958</v>
      </c>
      <c r="G347" s="100" t="s">
        <v>1314</v>
      </c>
      <c r="H347" s="101">
        <v>915422.36</v>
      </c>
      <c r="I347" s="27"/>
    </row>
    <row r="348" ht="43" customHeight="1" spans="1:9">
      <c r="A348" s="94">
        <f t="shared" si="34"/>
        <v>342</v>
      </c>
      <c r="B348" s="26" t="s">
        <v>245</v>
      </c>
      <c r="C348" s="26" t="s">
        <v>248</v>
      </c>
      <c r="D348" s="26">
        <v>2120899</v>
      </c>
      <c r="E348" s="26" t="s">
        <v>1283</v>
      </c>
      <c r="F348" s="26" t="s">
        <v>958</v>
      </c>
      <c r="G348" s="100" t="s">
        <v>1315</v>
      </c>
      <c r="H348" s="101">
        <v>300000</v>
      </c>
      <c r="I348" s="27"/>
    </row>
    <row r="349" ht="43" customHeight="1" spans="1:9">
      <c r="A349" s="94">
        <f t="shared" si="34"/>
        <v>343</v>
      </c>
      <c r="B349" s="26" t="s">
        <v>245</v>
      </c>
      <c r="C349" s="26" t="s">
        <v>248</v>
      </c>
      <c r="D349" s="26">
        <v>2120899</v>
      </c>
      <c r="E349" s="26" t="s">
        <v>1283</v>
      </c>
      <c r="F349" s="26" t="s">
        <v>958</v>
      </c>
      <c r="G349" s="100" t="s">
        <v>1316</v>
      </c>
      <c r="H349" s="101">
        <v>200000</v>
      </c>
      <c r="I349" s="27"/>
    </row>
    <row r="350" ht="43" customHeight="1" spans="1:9">
      <c r="A350" s="94">
        <f t="shared" si="34"/>
        <v>344</v>
      </c>
      <c r="B350" s="26" t="s">
        <v>245</v>
      </c>
      <c r="C350" s="26" t="s">
        <v>248</v>
      </c>
      <c r="D350" s="26">
        <v>2120899</v>
      </c>
      <c r="E350" s="26" t="s">
        <v>1283</v>
      </c>
      <c r="F350" s="26" t="s">
        <v>958</v>
      </c>
      <c r="G350" s="100" t="s">
        <v>1317</v>
      </c>
      <c r="H350" s="101">
        <v>250000</v>
      </c>
      <c r="I350" s="27"/>
    </row>
    <row r="351" ht="43" customHeight="1" spans="1:9">
      <c r="A351" s="94">
        <f t="shared" ref="A351:A360" si="35">ROW()-6</f>
        <v>345</v>
      </c>
      <c r="B351" s="26" t="s">
        <v>245</v>
      </c>
      <c r="C351" s="26" t="s">
        <v>248</v>
      </c>
      <c r="D351" s="26">
        <v>2120899</v>
      </c>
      <c r="E351" s="26" t="s">
        <v>1283</v>
      </c>
      <c r="F351" s="26" t="s">
        <v>958</v>
      </c>
      <c r="G351" s="100" t="s">
        <v>1318</v>
      </c>
      <c r="H351" s="101">
        <v>200000</v>
      </c>
      <c r="I351" s="27"/>
    </row>
    <row r="352" ht="43" customHeight="1" spans="1:9">
      <c r="A352" s="94">
        <f t="shared" si="35"/>
        <v>346</v>
      </c>
      <c r="B352" s="26" t="s">
        <v>245</v>
      </c>
      <c r="C352" s="26" t="s">
        <v>248</v>
      </c>
      <c r="D352" s="26">
        <v>2120899</v>
      </c>
      <c r="E352" s="26" t="s">
        <v>1283</v>
      </c>
      <c r="F352" s="26" t="s">
        <v>958</v>
      </c>
      <c r="G352" s="100" t="s">
        <v>1319</v>
      </c>
      <c r="H352" s="101">
        <v>500000</v>
      </c>
      <c r="I352" s="27"/>
    </row>
    <row r="353" s="6" customFormat="1" ht="43" customHeight="1" spans="1:9">
      <c r="A353" s="94">
        <f t="shared" si="35"/>
        <v>347</v>
      </c>
      <c r="B353" s="26" t="s">
        <v>245</v>
      </c>
      <c r="C353" s="26" t="s">
        <v>248</v>
      </c>
      <c r="D353" s="105">
        <v>2120899</v>
      </c>
      <c r="E353" s="26" t="s">
        <v>1283</v>
      </c>
      <c r="F353" s="26" t="s">
        <v>958</v>
      </c>
      <c r="G353" s="100" t="s">
        <v>1320</v>
      </c>
      <c r="H353" s="101">
        <v>1178984.43</v>
      </c>
      <c r="I353" s="27"/>
    </row>
    <row r="354" ht="43" customHeight="1" spans="1:9">
      <c r="A354" s="94">
        <f t="shared" si="35"/>
        <v>348</v>
      </c>
      <c r="B354" s="26" t="s">
        <v>245</v>
      </c>
      <c r="C354" s="26" t="s">
        <v>248</v>
      </c>
      <c r="D354" s="26">
        <v>2120899</v>
      </c>
      <c r="E354" s="26" t="s">
        <v>1283</v>
      </c>
      <c r="F354" s="26" t="s">
        <v>958</v>
      </c>
      <c r="G354" s="100" t="s">
        <v>1321</v>
      </c>
      <c r="H354" s="101">
        <v>197138.34</v>
      </c>
      <c r="I354" s="27"/>
    </row>
    <row r="355" ht="43" customHeight="1" spans="1:9">
      <c r="A355" s="94">
        <f t="shared" si="35"/>
        <v>349</v>
      </c>
      <c r="B355" s="26" t="s">
        <v>245</v>
      </c>
      <c r="C355" s="26" t="s">
        <v>248</v>
      </c>
      <c r="D355" s="26">
        <v>2120899</v>
      </c>
      <c r="E355" s="26" t="s">
        <v>1283</v>
      </c>
      <c r="F355" s="26" t="s">
        <v>958</v>
      </c>
      <c r="G355" s="100" t="s">
        <v>1322</v>
      </c>
      <c r="H355" s="101">
        <v>2603154</v>
      </c>
      <c r="I355" s="27"/>
    </row>
    <row r="356" ht="43" customHeight="1" spans="1:9">
      <c r="A356" s="94">
        <f t="shared" si="35"/>
        <v>350</v>
      </c>
      <c r="B356" s="26" t="s">
        <v>245</v>
      </c>
      <c r="C356" s="26" t="s">
        <v>248</v>
      </c>
      <c r="D356" s="26">
        <v>2120899</v>
      </c>
      <c r="E356" s="26" t="s">
        <v>1283</v>
      </c>
      <c r="F356" s="26" t="s">
        <v>958</v>
      </c>
      <c r="G356" s="100" t="s">
        <v>1323</v>
      </c>
      <c r="H356" s="101">
        <v>3087787</v>
      </c>
      <c r="I356" s="27"/>
    </row>
    <row r="357" ht="43" customHeight="1" spans="1:9">
      <c r="A357" s="94">
        <f t="shared" si="35"/>
        <v>351</v>
      </c>
      <c r="B357" s="26" t="s">
        <v>245</v>
      </c>
      <c r="C357" s="26" t="s">
        <v>248</v>
      </c>
      <c r="D357" s="26">
        <v>2120899</v>
      </c>
      <c r="E357" s="26" t="s">
        <v>1283</v>
      </c>
      <c r="F357" s="26" t="s">
        <v>958</v>
      </c>
      <c r="G357" s="100" t="s">
        <v>1324</v>
      </c>
      <c r="H357" s="101">
        <v>6336582</v>
      </c>
      <c r="I357" s="27"/>
    </row>
    <row r="358" s="6" customFormat="1" ht="43" customHeight="1" spans="1:9">
      <c r="A358" s="94">
        <f t="shared" si="35"/>
        <v>352</v>
      </c>
      <c r="B358" s="26" t="s">
        <v>245</v>
      </c>
      <c r="C358" s="26" t="s">
        <v>248</v>
      </c>
      <c r="D358" s="26">
        <v>2120899</v>
      </c>
      <c r="E358" s="26" t="s">
        <v>1283</v>
      </c>
      <c r="F358" s="26" t="s">
        <v>958</v>
      </c>
      <c r="G358" s="100" t="s">
        <v>1325</v>
      </c>
      <c r="H358" s="101">
        <v>1660000</v>
      </c>
      <c r="I358" s="27"/>
    </row>
    <row r="359" s="6" customFormat="1" ht="43" customHeight="1" spans="1:9">
      <c r="A359" s="94">
        <f t="shared" si="35"/>
        <v>353</v>
      </c>
      <c r="B359" s="26" t="s">
        <v>245</v>
      </c>
      <c r="C359" s="26" t="s">
        <v>248</v>
      </c>
      <c r="D359" s="105">
        <v>2120899</v>
      </c>
      <c r="E359" s="26" t="s">
        <v>1283</v>
      </c>
      <c r="F359" s="26" t="s">
        <v>958</v>
      </c>
      <c r="G359" s="100" t="s">
        <v>1326</v>
      </c>
      <c r="H359" s="101">
        <v>100000</v>
      </c>
      <c r="I359" s="27"/>
    </row>
    <row r="360" ht="43" customHeight="1" spans="1:9">
      <c r="A360" s="94">
        <f t="shared" si="35"/>
        <v>354</v>
      </c>
      <c r="B360" s="26" t="s">
        <v>292</v>
      </c>
      <c r="C360" s="26" t="s">
        <v>351</v>
      </c>
      <c r="D360" s="26">
        <v>2120899</v>
      </c>
      <c r="E360" s="26" t="s">
        <v>1283</v>
      </c>
      <c r="F360" s="26" t="s">
        <v>958</v>
      </c>
      <c r="G360" s="100" t="s">
        <v>1327</v>
      </c>
      <c r="H360" s="101">
        <v>790000</v>
      </c>
      <c r="I360" s="27"/>
    </row>
    <row r="361" ht="43" customHeight="1" spans="1:9">
      <c r="A361" s="94">
        <f t="shared" ref="A361:A370" si="36">ROW()-6</f>
        <v>355</v>
      </c>
      <c r="B361" s="26" t="s">
        <v>292</v>
      </c>
      <c r="C361" s="26" t="s">
        <v>317</v>
      </c>
      <c r="D361" s="26">
        <v>2120899</v>
      </c>
      <c r="E361" s="26" t="s">
        <v>1283</v>
      </c>
      <c r="F361" s="26" t="s">
        <v>958</v>
      </c>
      <c r="G361" s="100" t="s">
        <v>1328</v>
      </c>
      <c r="H361" s="101">
        <v>100000</v>
      </c>
      <c r="I361" s="27"/>
    </row>
    <row r="362" s="6" customFormat="1" ht="43" customHeight="1" spans="1:9">
      <c r="A362" s="94">
        <f t="shared" si="36"/>
        <v>356</v>
      </c>
      <c r="B362" s="26" t="s">
        <v>292</v>
      </c>
      <c r="C362" s="26" t="s">
        <v>317</v>
      </c>
      <c r="D362" s="105">
        <v>2120899</v>
      </c>
      <c r="E362" s="26" t="s">
        <v>1283</v>
      </c>
      <c r="F362" s="26" t="s">
        <v>958</v>
      </c>
      <c r="G362" s="100" t="s">
        <v>1329</v>
      </c>
      <c r="H362" s="101">
        <v>900000</v>
      </c>
      <c r="I362" s="27"/>
    </row>
    <row r="363" ht="43" customHeight="1" spans="1:9">
      <c r="A363" s="94">
        <f t="shared" si="36"/>
        <v>357</v>
      </c>
      <c r="B363" s="26" t="s">
        <v>223</v>
      </c>
      <c r="C363" s="26" t="s">
        <v>331</v>
      </c>
      <c r="D363" s="26">
        <v>2120899</v>
      </c>
      <c r="E363" s="26" t="s">
        <v>1283</v>
      </c>
      <c r="F363" s="26" t="s">
        <v>958</v>
      </c>
      <c r="G363" s="100" t="s">
        <v>1330</v>
      </c>
      <c r="H363" s="101">
        <v>830000</v>
      </c>
      <c r="I363" s="27"/>
    </row>
    <row r="364" ht="43" customHeight="1" spans="1:9">
      <c r="A364" s="94">
        <f t="shared" si="36"/>
        <v>358</v>
      </c>
      <c r="B364" s="26" t="s">
        <v>292</v>
      </c>
      <c r="C364" s="26" t="s">
        <v>1233</v>
      </c>
      <c r="D364" s="26">
        <v>2120899</v>
      </c>
      <c r="E364" s="26" t="s">
        <v>1283</v>
      </c>
      <c r="F364" s="26" t="s">
        <v>958</v>
      </c>
      <c r="G364" s="100" t="s">
        <v>1331</v>
      </c>
      <c r="H364" s="101">
        <v>630508</v>
      </c>
      <c r="I364" s="27"/>
    </row>
    <row r="365" ht="43" customHeight="1" spans="1:9">
      <c r="A365" s="94">
        <f t="shared" si="36"/>
        <v>359</v>
      </c>
      <c r="B365" s="26" t="s">
        <v>292</v>
      </c>
      <c r="C365" s="26" t="s">
        <v>1233</v>
      </c>
      <c r="D365" s="26">
        <v>2120899</v>
      </c>
      <c r="E365" s="26" t="s">
        <v>1283</v>
      </c>
      <c r="F365" s="26" t="s">
        <v>958</v>
      </c>
      <c r="G365" s="100" t="s">
        <v>1332</v>
      </c>
      <c r="H365" s="101">
        <v>50000</v>
      </c>
      <c r="I365" s="27"/>
    </row>
    <row r="366" ht="43" customHeight="1" spans="1:9">
      <c r="A366" s="94">
        <f t="shared" si="36"/>
        <v>360</v>
      </c>
      <c r="B366" s="26" t="s">
        <v>292</v>
      </c>
      <c r="C366" s="26" t="s">
        <v>1233</v>
      </c>
      <c r="D366" s="26">
        <v>2120899</v>
      </c>
      <c r="E366" s="26" t="s">
        <v>1283</v>
      </c>
      <c r="F366" s="26" t="s">
        <v>958</v>
      </c>
      <c r="G366" s="100" t="s">
        <v>1333</v>
      </c>
      <c r="H366" s="101">
        <v>80000</v>
      </c>
      <c r="I366" s="27"/>
    </row>
    <row r="367" ht="43" customHeight="1" spans="1:9">
      <c r="A367" s="94">
        <f t="shared" si="36"/>
        <v>361</v>
      </c>
      <c r="B367" s="26" t="s">
        <v>603</v>
      </c>
      <c r="C367" s="26" t="s">
        <v>283</v>
      </c>
      <c r="D367" s="26">
        <v>2120899</v>
      </c>
      <c r="E367" s="26" t="s">
        <v>1283</v>
      </c>
      <c r="F367" s="26" t="s">
        <v>958</v>
      </c>
      <c r="G367" s="100" t="s">
        <v>1334</v>
      </c>
      <c r="H367" s="101">
        <v>950893.82</v>
      </c>
      <c r="I367" s="103"/>
    </row>
    <row r="368" ht="43" customHeight="1" spans="1:9">
      <c r="A368" s="94">
        <f t="shared" si="36"/>
        <v>362</v>
      </c>
      <c r="B368" s="26" t="s">
        <v>603</v>
      </c>
      <c r="C368" s="26" t="s">
        <v>283</v>
      </c>
      <c r="D368" s="26">
        <v>2120899</v>
      </c>
      <c r="E368" s="26" t="s">
        <v>1283</v>
      </c>
      <c r="F368" s="26" t="s">
        <v>958</v>
      </c>
      <c r="G368" s="100" t="s">
        <v>1335</v>
      </c>
      <c r="H368" s="101">
        <v>2056800</v>
      </c>
      <c r="I368" s="103"/>
    </row>
    <row r="369" ht="43" customHeight="1" spans="1:9">
      <c r="A369" s="94">
        <f t="shared" si="36"/>
        <v>363</v>
      </c>
      <c r="B369" s="26" t="s">
        <v>603</v>
      </c>
      <c r="C369" s="26" t="s">
        <v>283</v>
      </c>
      <c r="D369" s="26">
        <v>2120899</v>
      </c>
      <c r="E369" s="26" t="s">
        <v>1283</v>
      </c>
      <c r="F369" s="26" t="s">
        <v>958</v>
      </c>
      <c r="G369" s="100" t="s">
        <v>1336</v>
      </c>
      <c r="H369" s="101">
        <v>350000</v>
      </c>
      <c r="I369" s="103"/>
    </row>
    <row r="370" ht="43" customHeight="1" spans="1:9">
      <c r="A370" s="94">
        <f t="shared" si="36"/>
        <v>364</v>
      </c>
      <c r="B370" s="26" t="s">
        <v>603</v>
      </c>
      <c r="C370" s="26" t="s">
        <v>283</v>
      </c>
      <c r="D370" s="26">
        <v>2120899</v>
      </c>
      <c r="E370" s="26" t="s">
        <v>1283</v>
      </c>
      <c r="F370" s="26" t="s">
        <v>958</v>
      </c>
      <c r="G370" s="100" t="s">
        <v>1337</v>
      </c>
      <c r="H370" s="101">
        <v>1000000</v>
      </c>
      <c r="I370" s="103"/>
    </row>
    <row r="371" s="84" customFormat="1" ht="43" customHeight="1" spans="1:16384">
      <c r="A371" s="94">
        <f t="shared" ref="A371:A380" si="37">ROW()-6</f>
        <v>365</v>
      </c>
      <c r="B371" s="26" t="s">
        <v>292</v>
      </c>
      <c r="C371" s="26" t="s">
        <v>623</v>
      </c>
      <c r="D371" s="26">
        <v>2120899</v>
      </c>
      <c r="E371" s="26" t="s">
        <v>1283</v>
      </c>
      <c r="F371" s="26" t="s">
        <v>958</v>
      </c>
      <c r="G371" s="100" t="s">
        <v>1338</v>
      </c>
      <c r="H371" s="101">
        <v>160000</v>
      </c>
      <c r="I371" s="27"/>
      <c r="XEG371" s="104"/>
      <c r="XEH371" s="104"/>
      <c r="XEI371" s="104"/>
      <c r="XEJ371" s="104"/>
      <c r="XEK371" s="104"/>
      <c r="XEL371" s="104"/>
      <c r="XEM371" s="104"/>
      <c r="XEN371" s="104"/>
      <c r="XEO371" s="104"/>
      <c r="XEP371" s="104"/>
      <c r="XEQ371" s="104"/>
      <c r="XER371" s="104"/>
      <c r="XES371" s="104"/>
      <c r="XET371" s="104"/>
      <c r="XEU371" s="104"/>
      <c r="XEV371" s="104"/>
      <c r="XEW371" s="104"/>
      <c r="XEX371" s="104"/>
      <c r="XEY371" s="104"/>
      <c r="XEZ371" s="104"/>
      <c r="XFA371" s="104"/>
      <c r="XFB371" s="104"/>
      <c r="XFC371" s="104"/>
      <c r="XFD371" s="104"/>
    </row>
    <row r="372" s="84" customFormat="1" ht="43" customHeight="1" spans="1:16384">
      <c r="A372" s="94">
        <f t="shared" si="37"/>
        <v>366</v>
      </c>
      <c r="B372" s="26" t="s">
        <v>292</v>
      </c>
      <c r="C372" s="26" t="s">
        <v>623</v>
      </c>
      <c r="D372" s="26">
        <v>2120899</v>
      </c>
      <c r="E372" s="26" t="s">
        <v>1283</v>
      </c>
      <c r="F372" s="26" t="s">
        <v>958</v>
      </c>
      <c r="G372" s="100" t="s">
        <v>1339</v>
      </c>
      <c r="H372" s="101">
        <v>600000</v>
      </c>
      <c r="I372" s="27"/>
      <c r="XEG372" s="104"/>
      <c r="XEH372" s="104"/>
      <c r="XEI372" s="104"/>
      <c r="XEJ372" s="104"/>
      <c r="XEK372" s="104"/>
      <c r="XEL372" s="104"/>
      <c r="XEM372" s="104"/>
      <c r="XEN372" s="104"/>
      <c r="XEO372" s="104"/>
      <c r="XEP372" s="104"/>
      <c r="XEQ372" s="104"/>
      <c r="XER372" s="104"/>
      <c r="XES372" s="104"/>
      <c r="XET372" s="104"/>
      <c r="XEU372" s="104"/>
      <c r="XEV372" s="104"/>
      <c r="XEW372" s="104"/>
      <c r="XEX372" s="104"/>
      <c r="XEY372" s="104"/>
      <c r="XEZ372" s="104"/>
      <c r="XFA372" s="104"/>
      <c r="XFB372" s="104"/>
      <c r="XFC372" s="104"/>
      <c r="XFD372" s="104"/>
    </row>
    <row r="373" s="84" customFormat="1" ht="43" customHeight="1" spans="1:16384">
      <c r="A373" s="94">
        <f t="shared" si="37"/>
        <v>367</v>
      </c>
      <c r="B373" s="26" t="s">
        <v>292</v>
      </c>
      <c r="C373" s="26" t="s">
        <v>623</v>
      </c>
      <c r="D373" s="26">
        <v>2120899</v>
      </c>
      <c r="E373" s="26" t="s">
        <v>1283</v>
      </c>
      <c r="F373" s="26" t="s">
        <v>958</v>
      </c>
      <c r="G373" s="100" t="s">
        <v>1340</v>
      </c>
      <c r="H373" s="101">
        <v>300000</v>
      </c>
      <c r="I373" s="27"/>
      <c r="XEG373" s="104"/>
      <c r="XEH373" s="104"/>
      <c r="XEI373" s="104"/>
      <c r="XEJ373" s="104"/>
      <c r="XEK373" s="104"/>
      <c r="XEL373" s="104"/>
      <c r="XEM373" s="104"/>
      <c r="XEN373" s="104"/>
      <c r="XEO373" s="104"/>
      <c r="XEP373" s="104"/>
      <c r="XEQ373" s="104"/>
      <c r="XER373" s="104"/>
      <c r="XES373" s="104"/>
      <c r="XET373" s="104"/>
      <c r="XEU373" s="104"/>
      <c r="XEV373" s="104"/>
      <c r="XEW373" s="104"/>
      <c r="XEX373" s="104"/>
      <c r="XEY373" s="104"/>
      <c r="XEZ373" s="104"/>
      <c r="XFA373" s="104"/>
      <c r="XFB373" s="104"/>
      <c r="XFC373" s="104"/>
      <c r="XFD373" s="104"/>
    </row>
    <row r="374" s="84" customFormat="1" ht="43" customHeight="1" spans="1:16384">
      <c r="A374" s="94">
        <f t="shared" si="37"/>
        <v>368</v>
      </c>
      <c r="B374" s="26" t="s">
        <v>292</v>
      </c>
      <c r="C374" s="26" t="s">
        <v>623</v>
      </c>
      <c r="D374" s="26">
        <v>2120899</v>
      </c>
      <c r="E374" s="26" t="s">
        <v>1283</v>
      </c>
      <c r="F374" s="26" t="s">
        <v>958</v>
      </c>
      <c r="G374" s="100" t="s">
        <v>1341</v>
      </c>
      <c r="H374" s="101">
        <v>100000</v>
      </c>
      <c r="I374" s="27"/>
      <c r="XEG374" s="104"/>
      <c r="XEH374" s="104"/>
      <c r="XEI374" s="104"/>
      <c r="XEJ374" s="104"/>
      <c r="XEK374" s="104"/>
      <c r="XEL374" s="104"/>
      <c r="XEM374" s="104"/>
      <c r="XEN374" s="104"/>
      <c r="XEO374" s="104"/>
      <c r="XEP374" s="104"/>
      <c r="XEQ374" s="104"/>
      <c r="XER374" s="104"/>
      <c r="XES374" s="104"/>
      <c r="XET374" s="104"/>
      <c r="XEU374" s="104"/>
      <c r="XEV374" s="104"/>
      <c r="XEW374" s="104"/>
      <c r="XEX374" s="104"/>
      <c r="XEY374" s="104"/>
      <c r="XEZ374" s="104"/>
      <c r="XFA374" s="104"/>
      <c r="XFB374" s="104"/>
      <c r="XFC374" s="104"/>
      <c r="XFD374" s="104"/>
    </row>
    <row r="375" s="84" customFormat="1" ht="43" customHeight="1" spans="1:16384">
      <c r="A375" s="94">
        <f t="shared" si="37"/>
        <v>369</v>
      </c>
      <c r="B375" s="26" t="s">
        <v>223</v>
      </c>
      <c r="C375" s="26" t="s">
        <v>1342</v>
      </c>
      <c r="D375" s="26">
        <v>2120899</v>
      </c>
      <c r="E375" s="26" t="s">
        <v>1283</v>
      </c>
      <c r="F375" s="26" t="s">
        <v>958</v>
      </c>
      <c r="G375" s="100" t="s">
        <v>1343</v>
      </c>
      <c r="H375" s="101">
        <v>531436.4</v>
      </c>
      <c r="I375" s="27"/>
      <c r="XEG375" s="104"/>
      <c r="XEH375" s="104"/>
      <c r="XEI375" s="104"/>
      <c r="XEJ375" s="104"/>
      <c r="XEK375" s="104"/>
      <c r="XEL375" s="104"/>
      <c r="XEM375" s="104"/>
      <c r="XEN375" s="104"/>
      <c r="XEO375" s="104"/>
      <c r="XEP375" s="104"/>
      <c r="XEQ375" s="104"/>
      <c r="XER375" s="104"/>
      <c r="XES375" s="104"/>
      <c r="XET375" s="104"/>
      <c r="XEU375" s="104"/>
      <c r="XEV375" s="104"/>
      <c r="XEW375" s="104"/>
      <c r="XEX375" s="104"/>
      <c r="XEY375" s="104"/>
      <c r="XEZ375" s="104"/>
      <c r="XFA375" s="104"/>
      <c r="XFB375" s="104"/>
      <c r="XFC375" s="104"/>
      <c r="XFD375" s="104"/>
    </row>
    <row r="376" s="84" customFormat="1" ht="43" customHeight="1" spans="1:16384">
      <c r="A376" s="94">
        <f t="shared" si="37"/>
        <v>370</v>
      </c>
      <c r="B376" s="26" t="s">
        <v>171</v>
      </c>
      <c r="C376" s="26" t="s">
        <v>1344</v>
      </c>
      <c r="D376" s="26">
        <v>2120899</v>
      </c>
      <c r="E376" s="26" t="s">
        <v>1283</v>
      </c>
      <c r="F376" s="26" t="s">
        <v>958</v>
      </c>
      <c r="G376" s="100" t="s">
        <v>1345</v>
      </c>
      <c r="H376" s="101">
        <v>3000000</v>
      </c>
      <c r="I376" s="27"/>
      <c r="XEG376" s="104"/>
      <c r="XEH376" s="104"/>
      <c r="XEI376" s="104"/>
      <c r="XEJ376" s="104"/>
      <c r="XEK376" s="104"/>
      <c r="XEL376" s="104"/>
      <c r="XEM376" s="104"/>
      <c r="XEN376" s="104"/>
      <c r="XEO376" s="104"/>
      <c r="XEP376" s="104"/>
      <c r="XEQ376" s="104"/>
      <c r="XER376" s="104"/>
      <c r="XES376" s="104"/>
      <c r="XET376" s="104"/>
      <c r="XEU376" s="104"/>
      <c r="XEV376" s="104"/>
      <c r="XEW376" s="104"/>
      <c r="XEX376" s="104"/>
      <c r="XEY376" s="104"/>
      <c r="XEZ376" s="104"/>
      <c r="XFA376" s="104"/>
      <c r="XFB376" s="104"/>
      <c r="XFC376" s="104"/>
      <c r="XFD376" s="104"/>
    </row>
    <row r="377" s="84" customFormat="1" ht="43" customHeight="1" spans="1:16384">
      <c r="A377" s="94">
        <f t="shared" si="37"/>
        <v>371</v>
      </c>
      <c r="B377" s="26" t="s">
        <v>1346</v>
      </c>
      <c r="C377" s="110" t="s">
        <v>1347</v>
      </c>
      <c r="D377" s="26">
        <v>2120899</v>
      </c>
      <c r="E377" s="111" t="s">
        <v>1283</v>
      </c>
      <c r="F377" s="112" t="s">
        <v>958</v>
      </c>
      <c r="G377" s="112" t="s">
        <v>1348</v>
      </c>
      <c r="H377" s="101">
        <v>3000000</v>
      </c>
      <c r="I377" s="113"/>
      <c r="XEG377" s="104"/>
      <c r="XEH377" s="104"/>
      <c r="XEI377" s="104"/>
      <c r="XEJ377" s="104"/>
      <c r="XEK377" s="104"/>
      <c r="XEL377" s="104"/>
      <c r="XEM377" s="104"/>
      <c r="XEN377" s="104"/>
      <c r="XEO377" s="104"/>
      <c r="XEP377" s="104"/>
      <c r="XEQ377" s="104"/>
      <c r="XER377" s="104"/>
      <c r="XES377" s="104"/>
      <c r="XET377" s="104"/>
      <c r="XEU377" s="104"/>
      <c r="XEV377" s="104"/>
      <c r="XEW377" s="104"/>
      <c r="XEX377" s="104"/>
      <c r="XEY377" s="104"/>
      <c r="XEZ377" s="104"/>
      <c r="XFA377" s="104"/>
      <c r="XFB377" s="104"/>
      <c r="XFC377" s="104"/>
      <c r="XFD377" s="104"/>
    </row>
    <row r="378" s="84" customFormat="1" ht="43" customHeight="1" spans="1:16384">
      <c r="A378" s="94">
        <f t="shared" si="37"/>
        <v>372</v>
      </c>
      <c r="B378" s="26" t="s">
        <v>1346</v>
      </c>
      <c r="C378" s="110" t="s">
        <v>1349</v>
      </c>
      <c r="D378" s="26">
        <v>2120899</v>
      </c>
      <c r="E378" s="111" t="s">
        <v>1283</v>
      </c>
      <c r="F378" s="112" t="s">
        <v>958</v>
      </c>
      <c r="G378" s="112" t="s">
        <v>1350</v>
      </c>
      <c r="H378" s="101">
        <v>1600000</v>
      </c>
      <c r="I378" s="113"/>
      <c r="XEG378" s="104"/>
      <c r="XEH378" s="104"/>
      <c r="XEI378" s="104"/>
      <c r="XEJ378" s="104"/>
      <c r="XEK378" s="104"/>
      <c r="XEL378" s="104"/>
      <c r="XEM378" s="104"/>
      <c r="XEN378" s="104"/>
      <c r="XEO378" s="104"/>
      <c r="XEP378" s="104"/>
      <c r="XEQ378" s="104"/>
      <c r="XER378" s="104"/>
      <c r="XES378" s="104"/>
      <c r="XET378" s="104"/>
      <c r="XEU378" s="104"/>
      <c r="XEV378" s="104"/>
      <c r="XEW378" s="104"/>
      <c r="XEX378" s="104"/>
      <c r="XEY378" s="104"/>
      <c r="XEZ378" s="104"/>
      <c r="XFA378" s="104"/>
      <c r="XFB378" s="104"/>
      <c r="XFC378" s="104"/>
      <c r="XFD378" s="104"/>
    </row>
    <row r="379" s="84" customFormat="1" ht="43" customHeight="1" spans="1:16384">
      <c r="A379" s="94">
        <f t="shared" si="37"/>
        <v>373</v>
      </c>
      <c r="B379" s="26" t="s">
        <v>292</v>
      </c>
      <c r="C379" s="26" t="s">
        <v>970</v>
      </c>
      <c r="D379" s="26">
        <v>2120899</v>
      </c>
      <c r="E379" s="26" t="s">
        <v>1283</v>
      </c>
      <c r="F379" s="26" t="s">
        <v>958</v>
      </c>
      <c r="G379" s="100" t="s">
        <v>1351</v>
      </c>
      <c r="H379" s="101">
        <v>200000</v>
      </c>
      <c r="I379" s="27"/>
      <c r="XEG379" s="104"/>
      <c r="XEH379" s="104"/>
      <c r="XEI379" s="104"/>
      <c r="XEJ379" s="104"/>
      <c r="XEK379" s="104"/>
      <c r="XEL379" s="104"/>
      <c r="XEM379" s="104"/>
      <c r="XEN379" s="104"/>
      <c r="XEO379" s="104"/>
      <c r="XEP379" s="104"/>
      <c r="XEQ379" s="104"/>
      <c r="XER379" s="104"/>
      <c r="XES379" s="104"/>
      <c r="XET379" s="104"/>
      <c r="XEU379" s="104"/>
      <c r="XEV379" s="104"/>
      <c r="XEW379" s="104"/>
      <c r="XEX379" s="104"/>
      <c r="XEY379" s="104"/>
      <c r="XEZ379" s="104"/>
      <c r="XFA379" s="104"/>
      <c r="XFB379" s="104"/>
      <c r="XFC379" s="104"/>
      <c r="XFD379" s="104"/>
    </row>
    <row r="380" s="84" customFormat="1" ht="43" customHeight="1" spans="1:16384">
      <c r="A380" s="94">
        <f t="shared" si="37"/>
        <v>374</v>
      </c>
      <c r="B380" s="26" t="s">
        <v>223</v>
      </c>
      <c r="C380" s="26" t="s">
        <v>179</v>
      </c>
      <c r="D380" s="26">
        <v>2120899</v>
      </c>
      <c r="E380" s="26" t="s">
        <v>1283</v>
      </c>
      <c r="F380" s="26" t="s">
        <v>1352</v>
      </c>
      <c r="G380" s="100" t="s">
        <v>1353</v>
      </c>
      <c r="H380" s="101">
        <v>6000000</v>
      </c>
      <c r="I380" s="27"/>
      <c r="XEG380" s="104"/>
      <c r="XEH380" s="104"/>
      <c r="XEI380" s="104"/>
      <c r="XEJ380" s="104"/>
      <c r="XEK380" s="104"/>
      <c r="XEL380" s="104"/>
      <c r="XEM380" s="104"/>
      <c r="XEN380" s="104"/>
      <c r="XEO380" s="104"/>
      <c r="XEP380" s="104"/>
      <c r="XEQ380" s="104"/>
      <c r="XER380" s="104"/>
      <c r="XES380" s="104"/>
      <c r="XET380" s="104"/>
      <c r="XEU380" s="104"/>
      <c r="XEV380" s="104"/>
      <c r="XEW380" s="104"/>
      <c r="XEX380" s="104"/>
      <c r="XEY380" s="104"/>
      <c r="XEZ380" s="104"/>
      <c r="XFA380" s="104"/>
      <c r="XFB380" s="104"/>
      <c r="XFC380" s="104"/>
      <c r="XFD380" s="104"/>
    </row>
    <row r="381" s="84" customFormat="1" ht="43" customHeight="1" spans="1:16384">
      <c r="A381" s="94">
        <f t="shared" ref="A381:A390" si="38">ROW()-6</f>
        <v>375</v>
      </c>
      <c r="B381" s="26" t="s">
        <v>171</v>
      </c>
      <c r="C381" s="26" t="s">
        <v>267</v>
      </c>
      <c r="D381" s="26">
        <v>2120899</v>
      </c>
      <c r="E381" s="26" t="s">
        <v>1283</v>
      </c>
      <c r="F381" s="26" t="s">
        <v>958</v>
      </c>
      <c r="G381" s="100" t="s">
        <v>1354</v>
      </c>
      <c r="H381" s="101">
        <v>35000</v>
      </c>
      <c r="I381" s="27"/>
      <c r="XEG381" s="104"/>
      <c r="XEH381" s="104"/>
      <c r="XEI381" s="104"/>
      <c r="XEJ381" s="104"/>
      <c r="XEK381" s="104"/>
      <c r="XEL381" s="104"/>
      <c r="XEM381" s="104"/>
      <c r="XEN381" s="104"/>
      <c r="XEO381" s="104"/>
      <c r="XEP381" s="104"/>
      <c r="XEQ381" s="104"/>
      <c r="XER381" s="104"/>
      <c r="XES381" s="104"/>
      <c r="XET381" s="104"/>
      <c r="XEU381" s="104"/>
      <c r="XEV381" s="104"/>
      <c r="XEW381" s="104"/>
      <c r="XEX381" s="104"/>
      <c r="XEY381" s="104"/>
      <c r="XEZ381" s="104"/>
      <c r="XFA381" s="104"/>
      <c r="XFB381" s="104"/>
      <c r="XFC381" s="104"/>
      <c r="XFD381" s="104"/>
    </row>
    <row r="382" s="84" customFormat="1" ht="43" customHeight="1" spans="1:16384">
      <c r="A382" s="94">
        <f t="shared" si="38"/>
        <v>376</v>
      </c>
      <c r="B382" s="26" t="s">
        <v>1346</v>
      </c>
      <c r="C382" s="110" t="s">
        <v>1355</v>
      </c>
      <c r="D382" s="26">
        <v>2120899</v>
      </c>
      <c r="E382" s="111" t="s">
        <v>1283</v>
      </c>
      <c r="F382" s="112" t="s">
        <v>958</v>
      </c>
      <c r="G382" s="112" t="s">
        <v>1356</v>
      </c>
      <c r="H382" s="101">
        <v>412600.61</v>
      </c>
      <c r="I382" s="113"/>
      <c r="XEG382" s="104"/>
      <c r="XEH382" s="104"/>
      <c r="XEI382" s="104"/>
      <c r="XEJ382" s="104"/>
      <c r="XEK382" s="104"/>
      <c r="XEL382" s="104"/>
      <c r="XEM382" s="104"/>
      <c r="XEN382" s="104"/>
      <c r="XEO382" s="104"/>
      <c r="XEP382" s="104"/>
      <c r="XEQ382" s="104"/>
      <c r="XER382" s="104"/>
      <c r="XES382" s="104"/>
      <c r="XET382" s="104"/>
      <c r="XEU382" s="104"/>
      <c r="XEV382" s="104"/>
      <c r="XEW382" s="104"/>
      <c r="XEX382" s="104"/>
      <c r="XEY382" s="104"/>
      <c r="XEZ382" s="104"/>
      <c r="XFA382" s="104"/>
      <c r="XFB382" s="104"/>
      <c r="XFC382" s="104"/>
      <c r="XFD382" s="104"/>
    </row>
    <row r="383" s="84" customFormat="1" ht="43" customHeight="1" spans="1:16384">
      <c r="A383" s="94">
        <f t="shared" si="38"/>
        <v>377</v>
      </c>
      <c r="B383" s="26" t="s">
        <v>1346</v>
      </c>
      <c r="C383" s="110" t="s">
        <v>1355</v>
      </c>
      <c r="D383" s="26">
        <v>2120899</v>
      </c>
      <c r="E383" s="111" t="s">
        <v>1283</v>
      </c>
      <c r="F383" s="112" t="s">
        <v>958</v>
      </c>
      <c r="G383" s="112" t="s">
        <v>1357</v>
      </c>
      <c r="H383" s="101">
        <v>2737983.72</v>
      </c>
      <c r="I383" s="113"/>
      <c r="XEG383" s="104"/>
      <c r="XEH383" s="104"/>
      <c r="XEI383" s="104"/>
      <c r="XEJ383" s="104"/>
      <c r="XEK383" s="104"/>
      <c r="XEL383" s="104"/>
      <c r="XEM383" s="104"/>
      <c r="XEN383" s="104"/>
      <c r="XEO383" s="104"/>
      <c r="XEP383" s="104"/>
      <c r="XEQ383" s="104"/>
      <c r="XER383" s="104"/>
      <c r="XES383" s="104"/>
      <c r="XET383" s="104"/>
      <c r="XEU383" s="104"/>
      <c r="XEV383" s="104"/>
      <c r="XEW383" s="104"/>
      <c r="XEX383" s="104"/>
      <c r="XEY383" s="104"/>
      <c r="XEZ383" s="104"/>
      <c r="XFA383" s="104"/>
      <c r="XFB383" s="104"/>
      <c r="XFC383" s="104"/>
      <c r="XFD383" s="104"/>
    </row>
    <row r="384" s="84" customFormat="1" ht="43" customHeight="1" spans="1:16384">
      <c r="A384" s="94">
        <f t="shared" si="38"/>
        <v>378</v>
      </c>
      <c r="B384" s="26" t="s">
        <v>1346</v>
      </c>
      <c r="C384" s="110" t="s">
        <v>1355</v>
      </c>
      <c r="D384" s="26">
        <v>2120899</v>
      </c>
      <c r="E384" s="111" t="s">
        <v>1283</v>
      </c>
      <c r="F384" s="112" t="s">
        <v>958</v>
      </c>
      <c r="G384" s="112" t="s">
        <v>1358</v>
      </c>
      <c r="H384" s="101">
        <v>176364.36</v>
      </c>
      <c r="I384" s="113"/>
      <c r="XEG384" s="104"/>
      <c r="XEH384" s="104"/>
      <c r="XEI384" s="104"/>
      <c r="XEJ384" s="104"/>
      <c r="XEK384" s="104"/>
      <c r="XEL384" s="104"/>
      <c r="XEM384" s="104"/>
      <c r="XEN384" s="104"/>
      <c r="XEO384" s="104"/>
      <c r="XEP384" s="104"/>
      <c r="XEQ384" s="104"/>
      <c r="XER384" s="104"/>
      <c r="XES384" s="104"/>
      <c r="XET384" s="104"/>
      <c r="XEU384" s="104"/>
      <c r="XEV384" s="104"/>
      <c r="XEW384" s="104"/>
      <c r="XEX384" s="104"/>
      <c r="XEY384" s="104"/>
      <c r="XEZ384" s="104"/>
      <c r="XFA384" s="104"/>
      <c r="XFB384" s="104"/>
      <c r="XFC384" s="104"/>
      <c r="XFD384" s="104"/>
    </row>
    <row r="385" s="84" customFormat="1" ht="43" customHeight="1" spans="1:16384">
      <c r="A385" s="94">
        <f t="shared" si="38"/>
        <v>379</v>
      </c>
      <c r="B385" s="26" t="s">
        <v>292</v>
      </c>
      <c r="C385" s="26" t="s">
        <v>634</v>
      </c>
      <c r="D385" s="26">
        <v>2120899</v>
      </c>
      <c r="E385" s="26" t="s">
        <v>1283</v>
      </c>
      <c r="F385" s="26" t="s">
        <v>958</v>
      </c>
      <c r="G385" s="100" t="s">
        <v>1359</v>
      </c>
      <c r="H385" s="101">
        <v>80000</v>
      </c>
      <c r="I385" s="27"/>
      <c r="XEG385" s="104"/>
      <c r="XEH385" s="104"/>
      <c r="XEI385" s="104"/>
      <c r="XEJ385" s="104"/>
      <c r="XEK385" s="104"/>
      <c r="XEL385" s="104"/>
      <c r="XEM385" s="104"/>
      <c r="XEN385" s="104"/>
      <c r="XEO385" s="104"/>
      <c r="XEP385" s="104"/>
      <c r="XEQ385" s="104"/>
      <c r="XER385" s="104"/>
      <c r="XES385" s="104"/>
      <c r="XET385" s="104"/>
      <c r="XEU385" s="104"/>
      <c r="XEV385" s="104"/>
      <c r="XEW385" s="104"/>
      <c r="XEX385" s="104"/>
      <c r="XEY385" s="104"/>
      <c r="XEZ385" s="104"/>
      <c r="XFA385" s="104"/>
      <c r="XFB385" s="104"/>
      <c r="XFC385" s="104"/>
      <c r="XFD385" s="104"/>
    </row>
    <row r="386" s="84" customFormat="1" ht="43" customHeight="1" spans="1:16384">
      <c r="A386" s="94">
        <f t="shared" si="38"/>
        <v>380</v>
      </c>
      <c r="B386" s="26" t="s">
        <v>245</v>
      </c>
      <c r="C386" s="26" t="s">
        <v>1360</v>
      </c>
      <c r="D386" s="105">
        <v>2120899</v>
      </c>
      <c r="E386" s="114" t="s">
        <v>1283</v>
      </c>
      <c r="F386" s="26" t="s">
        <v>1361</v>
      </c>
      <c r="G386" s="26" t="s">
        <v>1362</v>
      </c>
      <c r="H386" s="101">
        <v>939346.11</v>
      </c>
      <c r="I386" s="27"/>
      <c r="XEG386" s="104"/>
      <c r="XEH386" s="104"/>
      <c r="XEI386" s="104"/>
      <c r="XEJ386" s="104"/>
      <c r="XEK386" s="104"/>
      <c r="XEL386" s="104"/>
      <c r="XEM386" s="104"/>
      <c r="XEN386" s="104"/>
      <c r="XEO386" s="104"/>
      <c r="XEP386" s="104"/>
      <c r="XEQ386" s="104"/>
      <c r="XER386" s="104"/>
      <c r="XES386" s="104"/>
      <c r="XET386" s="104"/>
      <c r="XEU386" s="104"/>
      <c r="XEV386" s="104"/>
      <c r="XEW386" s="104"/>
      <c r="XEX386" s="104"/>
      <c r="XEY386" s="104"/>
      <c r="XEZ386" s="104"/>
      <c r="XFA386" s="104"/>
      <c r="XFB386" s="104"/>
      <c r="XFC386" s="104"/>
      <c r="XFD386" s="104"/>
    </row>
    <row r="387" s="84" customFormat="1" ht="43" customHeight="1" spans="1:16384">
      <c r="A387" s="94">
        <f t="shared" si="38"/>
        <v>381</v>
      </c>
      <c r="B387" s="26" t="s">
        <v>245</v>
      </c>
      <c r="C387" s="26" t="s">
        <v>1360</v>
      </c>
      <c r="D387" s="26">
        <v>2120899</v>
      </c>
      <c r="E387" s="114" t="s">
        <v>1283</v>
      </c>
      <c r="F387" s="26" t="s">
        <v>1361</v>
      </c>
      <c r="G387" s="26" t="s">
        <v>1363</v>
      </c>
      <c r="H387" s="101">
        <v>1529523.89</v>
      </c>
      <c r="I387" s="27"/>
      <c r="XEG387" s="104"/>
      <c r="XEH387" s="104"/>
      <c r="XEI387" s="104"/>
      <c r="XEJ387" s="104"/>
      <c r="XEK387" s="104"/>
      <c r="XEL387" s="104"/>
      <c r="XEM387" s="104"/>
      <c r="XEN387" s="104"/>
      <c r="XEO387" s="104"/>
      <c r="XEP387" s="104"/>
      <c r="XEQ387" s="104"/>
      <c r="XER387" s="104"/>
      <c r="XES387" s="104"/>
      <c r="XET387" s="104"/>
      <c r="XEU387" s="104"/>
      <c r="XEV387" s="104"/>
      <c r="XEW387" s="104"/>
      <c r="XEX387" s="104"/>
      <c r="XEY387" s="104"/>
      <c r="XEZ387" s="104"/>
      <c r="XFA387" s="104"/>
      <c r="XFB387" s="104"/>
      <c r="XFC387" s="104"/>
      <c r="XFD387" s="104"/>
    </row>
    <row r="388" s="84" customFormat="1" ht="43" customHeight="1" spans="1:16384">
      <c r="A388" s="94">
        <f t="shared" si="38"/>
        <v>382</v>
      </c>
      <c r="B388" s="26" t="s">
        <v>245</v>
      </c>
      <c r="C388" s="26" t="s">
        <v>1360</v>
      </c>
      <c r="D388" s="105">
        <v>2120899</v>
      </c>
      <c r="E388" s="114" t="s">
        <v>1283</v>
      </c>
      <c r="F388" s="26" t="s">
        <v>1361</v>
      </c>
      <c r="G388" s="26" t="s">
        <v>1364</v>
      </c>
      <c r="H388" s="101">
        <v>192500</v>
      </c>
      <c r="I388" s="27"/>
      <c r="XEG388" s="104"/>
      <c r="XEH388" s="104"/>
      <c r="XEI388" s="104"/>
      <c r="XEJ388" s="104"/>
      <c r="XEK388" s="104"/>
      <c r="XEL388" s="104"/>
      <c r="XEM388" s="104"/>
      <c r="XEN388" s="104"/>
      <c r="XEO388" s="104"/>
      <c r="XEP388" s="104"/>
      <c r="XEQ388" s="104"/>
      <c r="XER388" s="104"/>
      <c r="XES388" s="104"/>
      <c r="XET388" s="104"/>
      <c r="XEU388" s="104"/>
      <c r="XEV388" s="104"/>
      <c r="XEW388" s="104"/>
      <c r="XEX388" s="104"/>
      <c r="XEY388" s="104"/>
      <c r="XEZ388" s="104"/>
      <c r="XFA388" s="104"/>
      <c r="XFB388" s="104"/>
      <c r="XFC388" s="104"/>
      <c r="XFD388" s="104"/>
    </row>
    <row r="389" s="84" customFormat="1" ht="43" customHeight="1" spans="1:16384">
      <c r="A389" s="94">
        <f t="shared" si="38"/>
        <v>383</v>
      </c>
      <c r="B389" s="26" t="s">
        <v>245</v>
      </c>
      <c r="C389" s="26" t="s">
        <v>1360</v>
      </c>
      <c r="D389" s="105">
        <v>2120899</v>
      </c>
      <c r="E389" s="114" t="s">
        <v>1283</v>
      </c>
      <c r="F389" s="26" t="s">
        <v>1361</v>
      </c>
      <c r="G389" s="26" t="s">
        <v>1365</v>
      </c>
      <c r="H389" s="101">
        <v>7491929.51</v>
      </c>
      <c r="I389" s="27"/>
      <c r="XEG389" s="104"/>
      <c r="XEH389" s="104"/>
      <c r="XEI389" s="104"/>
      <c r="XEJ389" s="104"/>
      <c r="XEK389" s="104"/>
      <c r="XEL389" s="104"/>
      <c r="XEM389" s="104"/>
      <c r="XEN389" s="104"/>
      <c r="XEO389" s="104"/>
      <c r="XEP389" s="104"/>
      <c r="XEQ389" s="104"/>
      <c r="XER389" s="104"/>
      <c r="XES389" s="104"/>
      <c r="XET389" s="104"/>
      <c r="XEU389" s="104"/>
      <c r="XEV389" s="104"/>
      <c r="XEW389" s="104"/>
      <c r="XEX389" s="104"/>
      <c r="XEY389" s="104"/>
      <c r="XEZ389" s="104"/>
      <c r="XFA389" s="104"/>
      <c r="XFB389" s="104"/>
      <c r="XFC389" s="104"/>
      <c r="XFD389" s="104"/>
    </row>
    <row r="390" s="84" customFormat="1" ht="43" customHeight="1" spans="1:16384">
      <c r="A390" s="94">
        <f t="shared" si="38"/>
        <v>384</v>
      </c>
      <c r="B390" s="26" t="s">
        <v>1346</v>
      </c>
      <c r="C390" s="110" t="s">
        <v>1302</v>
      </c>
      <c r="D390" s="26">
        <v>2120899</v>
      </c>
      <c r="E390" s="111" t="s">
        <v>1283</v>
      </c>
      <c r="F390" s="112" t="s">
        <v>958</v>
      </c>
      <c r="G390" s="112" t="s">
        <v>1366</v>
      </c>
      <c r="H390" s="101">
        <v>8057748.39</v>
      </c>
      <c r="I390" s="113"/>
      <c r="XEG390" s="104"/>
      <c r="XEH390" s="104"/>
      <c r="XEI390" s="104"/>
      <c r="XEJ390" s="104"/>
      <c r="XEK390" s="104"/>
      <c r="XEL390" s="104"/>
      <c r="XEM390" s="104"/>
      <c r="XEN390" s="104"/>
      <c r="XEO390" s="104"/>
      <c r="XEP390" s="104"/>
      <c r="XEQ390" s="104"/>
      <c r="XER390" s="104"/>
      <c r="XES390" s="104"/>
      <c r="XET390" s="104"/>
      <c r="XEU390" s="104"/>
      <c r="XEV390" s="104"/>
      <c r="XEW390" s="104"/>
      <c r="XEX390" s="104"/>
      <c r="XEY390" s="104"/>
      <c r="XEZ390" s="104"/>
      <c r="XFA390" s="104"/>
      <c r="XFB390" s="104"/>
      <c r="XFC390" s="104"/>
      <c r="XFD390" s="104"/>
    </row>
    <row r="391" s="84" customFormat="1" ht="43" customHeight="1" spans="1:16384">
      <c r="A391" s="94">
        <f t="shared" ref="A391:A400" si="39">ROW()-6</f>
        <v>385</v>
      </c>
      <c r="B391" s="26" t="s">
        <v>245</v>
      </c>
      <c r="C391" s="26" t="s">
        <v>1367</v>
      </c>
      <c r="D391" s="26">
        <v>2120899</v>
      </c>
      <c r="E391" s="26" t="s">
        <v>1283</v>
      </c>
      <c r="F391" s="26" t="s">
        <v>958</v>
      </c>
      <c r="G391" s="100" t="s">
        <v>1368</v>
      </c>
      <c r="H391" s="101">
        <v>47600</v>
      </c>
      <c r="I391" s="27"/>
      <c r="XEG391" s="104"/>
      <c r="XEH391" s="104"/>
      <c r="XEI391" s="104"/>
      <c r="XEJ391" s="104"/>
      <c r="XEK391" s="104"/>
      <c r="XEL391" s="104"/>
      <c r="XEM391" s="104"/>
      <c r="XEN391" s="104"/>
      <c r="XEO391" s="104"/>
      <c r="XEP391" s="104"/>
      <c r="XEQ391" s="104"/>
      <c r="XER391" s="104"/>
      <c r="XES391" s="104"/>
      <c r="XET391" s="104"/>
      <c r="XEU391" s="104"/>
      <c r="XEV391" s="104"/>
      <c r="XEW391" s="104"/>
      <c r="XEX391" s="104"/>
      <c r="XEY391" s="104"/>
      <c r="XEZ391" s="104"/>
      <c r="XFA391" s="104"/>
      <c r="XFB391" s="104"/>
      <c r="XFC391" s="104"/>
      <c r="XFD391" s="104"/>
    </row>
    <row r="392" s="84" customFormat="1" ht="43" customHeight="1" spans="1:16384">
      <c r="A392" s="94">
        <f t="shared" si="39"/>
        <v>386</v>
      </c>
      <c r="B392" s="26" t="s">
        <v>245</v>
      </c>
      <c r="C392" s="26" t="s">
        <v>246</v>
      </c>
      <c r="D392" s="26">
        <v>2120899</v>
      </c>
      <c r="E392" s="114" t="s">
        <v>1283</v>
      </c>
      <c r="F392" s="26" t="s">
        <v>1361</v>
      </c>
      <c r="G392" s="26" t="s">
        <v>1369</v>
      </c>
      <c r="H392" s="101">
        <v>7029260</v>
      </c>
      <c r="I392" s="27"/>
      <c r="XEG392" s="104"/>
      <c r="XEH392" s="104"/>
      <c r="XEI392" s="104"/>
      <c r="XEJ392" s="104"/>
      <c r="XEK392" s="104"/>
      <c r="XEL392" s="104"/>
      <c r="XEM392" s="104"/>
      <c r="XEN392" s="104"/>
      <c r="XEO392" s="104"/>
      <c r="XEP392" s="104"/>
      <c r="XEQ392" s="104"/>
      <c r="XER392" s="104"/>
      <c r="XES392" s="104"/>
      <c r="XET392" s="104"/>
      <c r="XEU392" s="104"/>
      <c r="XEV392" s="104"/>
      <c r="XEW392" s="104"/>
      <c r="XEX392" s="104"/>
      <c r="XEY392" s="104"/>
      <c r="XEZ392" s="104"/>
      <c r="XFA392" s="104"/>
      <c r="XFB392" s="104"/>
      <c r="XFC392" s="104"/>
      <c r="XFD392" s="104"/>
    </row>
    <row r="393" s="84" customFormat="1" ht="43" customHeight="1" spans="1:16384">
      <c r="A393" s="94">
        <f t="shared" si="39"/>
        <v>387</v>
      </c>
      <c r="B393" s="26" t="s">
        <v>292</v>
      </c>
      <c r="C393" s="26" t="s">
        <v>373</v>
      </c>
      <c r="D393" s="26">
        <v>2120899</v>
      </c>
      <c r="E393" s="26" t="s">
        <v>1283</v>
      </c>
      <c r="F393" s="26" t="s">
        <v>958</v>
      </c>
      <c r="G393" s="100" t="s">
        <v>1370</v>
      </c>
      <c r="H393" s="101">
        <v>950000</v>
      </c>
      <c r="I393" s="27"/>
      <c r="XEG393" s="104"/>
      <c r="XEH393" s="104"/>
      <c r="XEI393" s="104"/>
      <c r="XEJ393" s="104"/>
      <c r="XEK393" s="104"/>
      <c r="XEL393" s="104"/>
      <c r="XEM393" s="104"/>
      <c r="XEN393" s="104"/>
      <c r="XEO393" s="104"/>
      <c r="XEP393" s="104"/>
      <c r="XEQ393" s="104"/>
      <c r="XER393" s="104"/>
      <c r="XES393" s="104"/>
      <c r="XET393" s="104"/>
      <c r="XEU393" s="104"/>
      <c r="XEV393" s="104"/>
      <c r="XEW393" s="104"/>
      <c r="XEX393" s="104"/>
      <c r="XEY393" s="104"/>
      <c r="XEZ393" s="104"/>
      <c r="XFA393" s="104"/>
      <c r="XFB393" s="104"/>
      <c r="XFC393" s="104"/>
      <c r="XFD393" s="104"/>
    </row>
    <row r="394" s="84" customFormat="1" ht="43" customHeight="1" spans="1:16384">
      <c r="A394" s="94">
        <f t="shared" si="39"/>
        <v>388</v>
      </c>
      <c r="B394" s="26" t="s">
        <v>292</v>
      </c>
      <c r="C394" s="26" t="s">
        <v>1223</v>
      </c>
      <c r="D394" s="26">
        <v>2120899</v>
      </c>
      <c r="E394" s="26" t="s">
        <v>1283</v>
      </c>
      <c r="F394" s="26" t="s">
        <v>958</v>
      </c>
      <c r="G394" s="100" t="s">
        <v>1371</v>
      </c>
      <c r="H394" s="101">
        <v>200000</v>
      </c>
      <c r="I394" s="27"/>
      <c r="XEG394" s="104"/>
      <c r="XEH394" s="104"/>
      <c r="XEI394" s="104"/>
      <c r="XEJ394" s="104"/>
      <c r="XEK394" s="104"/>
      <c r="XEL394" s="104"/>
      <c r="XEM394" s="104"/>
      <c r="XEN394" s="104"/>
      <c r="XEO394" s="104"/>
      <c r="XEP394" s="104"/>
      <c r="XEQ394" s="104"/>
      <c r="XER394" s="104"/>
      <c r="XES394" s="104"/>
      <c r="XET394" s="104"/>
      <c r="XEU394" s="104"/>
      <c r="XEV394" s="104"/>
      <c r="XEW394" s="104"/>
      <c r="XEX394" s="104"/>
      <c r="XEY394" s="104"/>
      <c r="XEZ394" s="104"/>
      <c r="XFA394" s="104"/>
      <c r="XFB394" s="104"/>
      <c r="XFC394" s="104"/>
      <c r="XFD394" s="104"/>
    </row>
    <row r="395" s="84" customFormat="1" ht="43" customHeight="1" spans="1:16384">
      <c r="A395" s="94">
        <f t="shared" si="39"/>
        <v>389</v>
      </c>
      <c r="B395" s="26" t="s">
        <v>1346</v>
      </c>
      <c r="C395" s="26" t="s">
        <v>228</v>
      </c>
      <c r="D395" s="26">
        <v>2120899</v>
      </c>
      <c r="E395" s="111" t="s">
        <v>1283</v>
      </c>
      <c r="F395" s="112" t="s">
        <v>958</v>
      </c>
      <c r="G395" s="112" t="s">
        <v>1372</v>
      </c>
      <c r="H395" s="101">
        <v>1000000</v>
      </c>
      <c r="I395" s="63"/>
      <c r="XEG395" s="104"/>
      <c r="XEH395" s="104"/>
      <c r="XEI395" s="104"/>
      <c r="XEJ395" s="104"/>
      <c r="XEK395" s="104"/>
      <c r="XEL395" s="104"/>
      <c r="XEM395" s="104"/>
      <c r="XEN395" s="104"/>
      <c r="XEO395" s="104"/>
      <c r="XEP395" s="104"/>
      <c r="XEQ395" s="104"/>
      <c r="XER395" s="104"/>
      <c r="XES395" s="104"/>
      <c r="XET395" s="104"/>
      <c r="XEU395" s="104"/>
      <c r="XEV395" s="104"/>
      <c r="XEW395" s="104"/>
      <c r="XEX395" s="104"/>
      <c r="XEY395" s="104"/>
      <c r="XEZ395" s="104"/>
      <c r="XFA395" s="104"/>
      <c r="XFB395" s="104"/>
      <c r="XFC395" s="104"/>
      <c r="XFD395" s="104"/>
    </row>
    <row r="396" s="84" customFormat="1" ht="43" customHeight="1" spans="1:16384">
      <c r="A396" s="94">
        <f t="shared" si="39"/>
        <v>390</v>
      </c>
      <c r="B396" s="26" t="s">
        <v>1346</v>
      </c>
      <c r="C396" s="26" t="s">
        <v>228</v>
      </c>
      <c r="D396" s="26">
        <v>2120899</v>
      </c>
      <c r="E396" s="111" t="s">
        <v>1283</v>
      </c>
      <c r="F396" s="112" t="s">
        <v>958</v>
      </c>
      <c r="G396" s="112" t="s">
        <v>1373</v>
      </c>
      <c r="H396" s="101">
        <v>3000000</v>
      </c>
      <c r="I396" s="63"/>
      <c r="XEG396" s="104"/>
      <c r="XEH396" s="104"/>
      <c r="XEI396" s="104"/>
      <c r="XEJ396" s="104"/>
      <c r="XEK396" s="104"/>
      <c r="XEL396" s="104"/>
      <c r="XEM396" s="104"/>
      <c r="XEN396" s="104"/>
      <c r="XEO396" s="104"/>
      <c r="XEP396" s="104"/>
      <c r="XEQ396" s="104"/>
      <c r="XER396" s="104"/>
      <c r="XES396" s="104"/>
      <c r="XET396" s="104"/>
      <c r="XEU396" s="104"/>
      <c r="XEV396" s="104"/>
      <c r="XEW396" s="104"/>
      <c r="XEX396" s="104"/>
      <c r="XEY396" s="104"/>
      <c r="XEZ396" s="104"/>
      <c r="XFA396" s="104"/>
      <c r="XFB396" s="104"/>
      <c r="XFC396" s="104"/>
      <c r="XFD396" s="104"/>
    </row>
    <row r="397" s="84" customFormat="1" ht="43" customHeight="1" spans="1:16384">
      <c r="A397" s="94">
        <f t="shared" si="39"/>
        <v>391</v>
      </c>
      <c r="B397" s="26" t="s">
        <v>1346</v>
      </c>
      <c r="C397" s="26" t="s">
        <v>228</v>
      </c>
      <c r="D397" s="26">
        <v>2120899</v>
      </c>
      <c r="E397" s="111" t="s">
        <v>1283</v>
      </c>
      <c r="F397" s="112" t="s">
        <v>958</v>
      </c>
      <c r="G397" s="112" t="s">
        <v>1374</v>
      </c>
      <c r="H397" s="101">
        <v>5202879.17</v>
      </c>
      <c r="I397" s="63"/>
      <c r="XEG397" s="104"/>
      <c r="XEH397" s="104"/>
      <c r="XEI397" s="104"/>
      <c r="XEJ397" s="104"/>
      <c r="XEK397" s="104"/>
      <c r="XEL397" s="104"/>
      <c r="XEM397" s="104"/>
      <c r="XEN397" s="104"/>
      <c r="XEO397" s="104"/>
      <c r="XEP397" s="104"/>
      <c r="XEQ397" s="104"/>
      <c r="XER397" s="104"/>
      <c r="XES397" s="104"/>
      <c r="XET397" s="104"/>
      <c r="XEU397" s="104"/>
      <c r="XEV397" s="104"/>
      <c r="XEW397" s="104"/>
      <c r="XEX397" s="104"/>
      <c r="XEY397" s="104"/>
      <c r="XEZ397" s="104"/>
      <c r="XFA397" s="104"/>
      <c r="XFB397" s="104"/>
      <c r="XFC397" s="104"/>
      <c r="XFD397" s="104"/>
    </row>
    <row r="398" s="84" customFormat="1" ht="43" customHeight="1" spans="1:16384">
      <c r="A398" s="94">
        <f t="shared" si="39"/>
        <v>392</v>
      </c>
      <c r="B398" s="26" t="s">
        <v>171</v>
      </c>
      <c r="C398" s="26" t="s">
        <v>272</v>
      </c>
      <c r="D398" s="26">
        <v>2120899</v>
      </c>
      <c r="E398" s="26" t="s">
        <v>1283</v>
      </c>
      <c r="F398" s="26" t="s">
        <v>958</v>
      </c>
      <c r="G398" s="100" t="s">
        <v>1375</v>
      </c>
      <c r="H398" s="101">
        <v>60000</v>
      </c>
      <c r="I398" s="27"/>
      <c r="XEG398" s="104"/>
      <c r="XEH398" s="104"/>
      <c r="XEI398" s="104"/>
      <c r="XEJ398" s="104"/>
      <c r="XEK398" s="104"/>
      <c r="XEL398" s="104"/>
      <c r="XEM398" s="104"/>
      <c r="XEN398" s="104"/>
      <c r="XEO398" s="104"/>
      <c r="XEP398" s="104"/>
      <c r="XEQ398" s="104"/>
      <c r="XER398" s="104"/>
      <c r="XES398" s="104"/>
      <c r="XET398" s="104"/>
      <c r="XEU398" s="104"/>
      <c r="XEV398" s="104"/>
      <c r="XEW398" s="104"/>
      <c r="XEX398" s="104"/>
      <c r="XEY398" s="104"/>
      <c r="XEZ398" s="104"/>
      <c r="XFA398" s="104"/>
      <c r="XFB398" s="104"/>
      <c r="XFC398" s="104"/>
      <c r="XFD398" s="104"/>
    </row>
    <row r="399" s="84" customFormat="1" ht="43" customHeight="1" spans="1:16384">
      <c r="A399" s="94">
        <f t="shared" si="39"/>
        <v>393</v>
      </c>
      <c r="B399" s="26" t="s">
        <v>1346</v>
      </c>
      <c r="C399" s="110" t="s">
        <v>1376</v>
      </c>
      <c r="D399" s="26">
        <v>2120899</v>
      </c>
      <c r="E399" s="111" t="s">
        <v>1283</v>
      </c>
      <c r="F399" s="112" t="s">
        <v>958</v>
      </c>
      <c r="G399" s="112" t="s">
        <v>1377</v>
      </c>
      <c r="H399" s="101">
        <v>900000</v>
      </c>
      <c r="I399" s="113"/>
      <c r="XEG399" s="104"/>
      <c r="XEH399" s="104"/>
      <c r="XEI399" s="104"/>
      <c r="XEJ399" s="104"/>
      <c r="XEK399" s="104"/>
      <c r="XEL399" s="104"/>
      <c r="XEM399" s="104"/>
      <c r="XEN399" s="104"/>
      <c r="XEO399" s="104"/>
      <c r="XEP399" s="104"/>
      <c r="XEQ399" s="104"/>
      <c r="XER399" s="104"/>
      <c r="XES399" s="104"/>
      <c r="XET399" s="104"/>
      <c r="XEU399" s="104"/>
      <c r="XEV399" s="104"/>
      <c r="XEW399" s="104"/>
      <c r="XEX399" s="104"/>
      <c r="XEY399" s="104"/>
      <c r="XEZ399" s="104"/>
      <c r="XFA399" s="104"/>
      <c r="XFB399" s="104"/>
      <c r="XFC399" s="104"/>
      <c r="XFD399" s="104"/>
    </row>
    <row r="400" s="84" customFormat="1" ht="43" customHeight="1" spans="1:16384">
      <c r="A400" s="94">
        <f t="shared" si="39"/>
        <v>394</v>
      </c>
      <c r="B400" s="26" t="s">
        <v>171</v>
      </c>
      <c r="C400" s="26" t="s">
        <v>539</v>
      </c>
      <c r="D400" s="26">
        <v>2120899</v>
      </c>
      <c r="E400" s="26" t="s">
        <v>1283</v>
      </c>
      <c r="F400" s="26" t="s">
        <v>958</v>
      </c>
      <c r="G400" s="100" t="s">
        <v>1378</v>
      </c>
      <c r="H400" s="101">
        <v>153000</v>
      </c>
      <c r="I400" s="27"/>
      <c r="XEG400" s="104"/>
      <c r="XEH400" s="104"/>
      <c r="XEI400" s="104"/>
      <c r="XEJ400" s="104"/>
      <c r="XEK400" s="104"/>
      <c r="XEL400" s="104"/>
      <c r="XEM400" s="104"/>
      <c r="XEN400" s="104"/>
      <c r="XEO400" s="104"/>
      <c r="XEP400" s="104"/>
      <c r="XEQ400" s="104"/>
      <c r="XER400" s="104"/>
      <c r="XES400" s="104"/>
      <c r="XET400" s="104"/>
      <c r="XEU400" s="104"/>
      <c r="XEV400" s="104"/>
      <c r="XEW400" s="104"/>
      <c r="XEX400" s="104"/>
      <c r="XEY400" s="104"/>
      <c r="XEZ400" s="104"/>
      <c r="XFA400" s="104"/>
      <c r="XFB400" s="104"/>
      <c r="XFC400" s="104"/>
      <c r="XFD400" s="104"/>
    </row>
    <row r="401" s="84" customFormat="1" ht="43" customHeight="1" spans="1:16384">
      <c r="A401" s="94">
        <f t="shared" ref="A401:A410" si="40">ROW()-6</f>
        <v>395</v>
      </c>
      <c r="B401" s="26" t="s">
        <v>171</v>
      </c>
      <c r="C401" s="26" t="s">
        <v>539</v>
      </c>
      <c r="D401" s="26">
        <v>2120899</v>
      </c>
      <c r="E401" s="26" t="s">
        <v>1283</v>
      </c>
      <c r="F401" s="26" t="s">
        <v>958</v>
      </c>
      <c r="G401" s="100" t="s">
        <v>1379</v>
      </c>
      <c r="H401" s="101">
        <v>90119.2</v>
      </c>
      <c r="I401" s="27"/>
      <c r="XEG401" s="104"/>
      <c r="XEH401" s="104"/>
      <c r="XEI401" s="104"/>
      <c r="XEJ401" s="104"/>
      <c r="XEK401" s="104"/>
      <c r="XEL401" s="104"/>
      <c r="XEM401" s="104"/>
      <c r="XEN401" s="104"/>
      <c r="XEO401" s="104"/>
      <c r="XEP401" s="104"/>
      <c r="XEQ401" s="104"/>
      <c r="XER401" s="104"/>
      <c r="XES401" s="104"/>
      <c r="XET401" s="104"/>
      <c r="XEU401" s="104"/>
      <c r="XEV401" s="104"/>
      <c r="XEW401" s="104"/>
      <c r="XEX401" s="104"/>
      <c r="XEY401" s="104"/>
      <c r="XEZ401" s="104"/>
      <c r="XFA401" s="104"/>
      <c r="XFB401" s="104"/>
      <c r="XFC401" s="104"/>
      <c r="XFD401" s="104"/>
    </row>
    <row r="402" s="84" customFormat="1" ht="43" customHeight="1" spans="1:16384">
      <c r="A402" s="94">
        <f t="shared" si="40"/>
        <v>396</v>
      </c>
      <c r="B402" s="26" t="s">
        <v>171</v>
      </c>
      <c r="C402" s="26" t="s">
        <v>539</v>
      </c>
      <c r="D402" s="26">
        <v>2120899</v>
      </c>
      <c r="E402" s="26" t="s">
        <v>1283</v>
      </c>
      <c r="F402" s="26" t="s">
        <v>958</v>
      </c>
      <c r="G402" s="100" t="s">
        <v>1380</v>
      </c>
      <c r="H402" s="101">
        <v>23800.97</v>
      </c>
      <c r="I402" s="27"/>
      <c r="XEG402" s="104"/>
      <c r="XEH402" s="104"/>
      <c r="XEI402" s="104"/>
      <c r="XEJ402" s="104"/>
      <c r="XEK402" s="104"/>
      <c r="XEL402" s="104"/>
      <c r="XEM402" s="104"/>
      <c r="XEN402" s="104"/>
      <c r="XEO402" s="104"/>
      <c r="XEP402" s="104"/>
      <c r="XEQ402" s="104"/>
      <c r="XER402" s="104"/>
      <c r="XES402" s="104"/>
      <c r="XET402" s="104"/>
      <c r="XEU402" s="104"/>
      <c r="XEV402" s="104"/>
      <c r="XEW402" s="104"/>
      <c r="XEX402" s="104"/>
      <c r="XEY402" s="104"/>
      <c r="XEZ402" s="104"/>
      <c r="XFA402" s="104"/>
      <c r="XFB402" s="104"/>
      <c r="XFC402" s="104"/>
      <c r="XFD402" s="104"/>
    </row>
    <row r="403" s="84" customFormat="1" ht="43" customHeight="1" spans="1:16384">
      <c r="A403" s="94">
        <f t="shared" si="40"/>
        <v>397</v>
      </c>
      <c r="B403" s="26" t="s">
        <v>171</v>
      </c>
      <c r="C403" s="26" t="s">
        <v>539</v>
      </c>
      <c r="D403" s="26">
        <v>2120899</v>
      </c>
      <c r="E403" s="26" t="s">
        <v>1283</v>
      </c>
      <c r="F403" s="26" t="s">
        <v>958</v>
      </c>
      <c r="G403" s="100" t="s">
        <v>1381</v>
      </c>
      <c r="H403" s="101">
        <v>74427.79</v>
      </c>
      <c r="I403" s="27"/>
      <c r="XEG403" s="104"/>
      <c r="XEH403" s="104"/>
      <c r="XEI403" s="104"/>
      <c r="XEJ403" s="104"/>
      <c r="XEK403" s="104"/>
      <c r="XEL403" s="104"/>
      <c r="XEM403" s="104"/>
      <c r="XEN403" s="104"/>
      <c r="XEO403" s="104"/>
      <c r="XEP403" s="104"/>
      <c r="XEQ403" s="104"/>
      <c r="XER403" s="104"/>
      <c r="XES403" s="104"/>
      <c r="XET403" s="104"/>
      <c r="XEU403" s="104"/>
      <c r="XEV403" s="104"/>
      <c r="XEW403" s="104"/>
      <c r="XEX403" s="104"/>
      <c r="XEY403" s="104"/>
      <c r="XEZ403" s="104"/>
      <c r="XFA403" s="104"/>
      <c r="XFB403" s="104"/>
      <c r="XFC403" s="104"/>
      <c r="XFD403" s="104"/>
    </row>
    <row r="404" s="84" customFormat="1" ht="43" customHeight="1" spans="1:16384">
      <c r="A404" s="94">
        <f t="shared" si="40"/>
        <v>398</v>
      </c>
      <c r="B404" s="26" t="s">
        <v>171</v>
      </c>
      <c r="C404" s="26" t="s">
        <v>539</v>
      </c>
      <c r="D404" s="26">
        <v>2120899</v>
      </c>
      <c r="E404" s="26" t="s">
        <v>1283</v>
      </c>
      <c r="F404" s="26" t="s">
        <v>958</v>
      </c>
      <c r="G404" s="100" t="s">
        <v>1382</v>
      </c>
      <c r="H404" s="101">
        <v>190425</v>
      </c>
      <c r="I404" s="27"/>
      <c r="XEG404" s="104"/>
      <c r="XEH404" s="104"/>
      <c r="XEI404" s="104"/>
      <c r="XEJ404" s="104"/>
      <c r="XEK404" s="104"/>
      <c r="XEL404" s="104"/>
      <c r="XEM404" s="104"/>
      <c r="XEN404" s="104"/>
      <c r="XEO404" s="104"/>
      <c r="XEP404" s="104"/>
      <c r="XEQ404" s="104"/>
      <c r="XER404" s="104"/>
      <c r="XES404" s="104"/>
      <c r="XET404" s="104"/>
      <c r="XEU404" s="104"/>
      <c r="XEV404" s="104"/>
      <c r="XEW404" s="104"/>
      <c r="XEX404" s="104"/>
      <c r="XEY404" s="104"/>
      <c r="XEZ404" s="104"/>
      <c r="XFA404" s="104"/>
      <c r="XFB404" s="104"/>
      <c r="XFC404" s="104"/>
      <c r="XFD404" s="104"/>
    </row>
    <row r="405" ht="43" customHeight="1" spans="1:9">
      <c r="A405" s="94">
        <f t="shared" si="40"/>
        <v>399</v>
      </c>
      <c r="B405" s="26" t="s">
        <v>171</v>
      </c>
      <c r="C405" s="26" t="s">
        <v>539</v>
      </c>
      <c r="D405" s="26">
        <v>2120899</v>
      </c>
      <c r="E405" s="26" t="s">
        <v>1283</v>
      </c>
      <c r="F405" s="26" t="s">
        <v>958</v>
      </c>
      <c r="G405" s="100" t="s">
        <v>1383</v>
      </c>
      <c r="H405" s="101">
        <v>37789.61</v>
      </c>
      <c r="I405" s="27"/>
    </row>
    <row r="406" ht="43" customHeight="1" spans="1:9">
      <c r="A406" s="94">
        <f t="shared" si="40"/>
        <v>400</v>
      </c>
      <c r="B406" s="26" t="s">
        <v>412</v>
      </c>
      <c r="C406" s="26" t="s">
        <v>539</v>
      </c>
      <c r="D406" s="26">
        <v>2120899</v>
      </c>
      <c r="E406" s="26" t="s">
        <v>1283</v>
      </c>
      <c r="F406" s="26" t="s">
        <v>958</v>
      </c>
      <c r="G406" s="100" t="s">
        <v>1384</v>
      </c>
      <c r="H406" s="101">
        <v>1588510.02</v>
      </c>
      <c r="I406" s="27"/>
    </row>
    <row r="407" ht="43" customHeight="1" spans="1:9">
      <c r="A407" s="94">
        <f t="shared" si="40"/>
        <v>401</v>
      </c>
      <c r="B407" s="26" t="s">
        <v>603</v>
      </c>
      <c r="C407" s="26" t="s">
        <v>283</v>
      </c>
      <c r="D407" s="26">
        <v>2120899</v>
      </c>
      <c r="E407" s="26" t="s">
        <v>1283</v>
      </c>
      <c r="F407" s="26" t="s">
        <v>958</v>
      </c>
      <c r="G407" s="100" t="s">
        <v>1385</v>
      </c>
      <c r="H407" s="101">
        <v>125000</v>
      </c>
      <c r="I407" s="103"/>
    </row>
    <row r="408" s="6" customFormat="1" ht="43" customHeight="1" spans="1:9">
      <c r="A408" s="94">
        <f t="shared" si="40"/>
        <v>402</v>
      </c>
      <c r="B408" s="26" t="s">
        <v>603</v>
      </c>
      <c r="C408" s="26" t="s">
        <v>283</v>
      </c>
      <c r="D408" s="105">
        <v>2120899</v>
      </c>
      <c r="E408" s="26" t="s">
        <v>1283</v>
      </c>
      <c r="F408" s="26" t="s">
        <v>958</v>
      </c>
      <c r="G408" s="100" t="s">
        <v>1386</v>
      </c>
      <c r="H408" s="101">
        <v>200000</v>
      </c>
      <c r="I408" s="124"/>
    </row>
    <row r="409" ht="43" customHeight="1" spans="1:9">
      <c r="A409" s="94">
        <f t="shared" si="40"/>
        <v>403</v>
      </c>
      <c r="B409" s="26" t="s">
        <v>603</v>
      </c>
      <c r="C409" s="26" t="s">
        <v>283</v>
      </c>
      <c r="D409" s="26">
        <v>2120899</v>
      </c>
      <c r="E409" s="26" t="s">
        <v>1283</v>
      </c>
      <c r="F409" s="26" t="s">
        <v>958</v>
      </c>
      <c r="G409" s="100" t="s">
        <v>1387</v>
      </c>
      <c r="H409" s="101">
        <v>1312503.2</v>
      </c>
      <c r="I409" s="103"/>
    </row>
    <row r="410" ht="43" customHeight="1" spans="1:9">
      <c r="A410" s="94">
        <f t="shared" si="40"/>
        <v>404</v>
      </c>
      <c r="B410" s="26" t="s">
        <v>603</v>
      </c>
      <c r="C410" s="26" t="s">
        <v>283</v>
      </c>
      <c r="D410" s="26">
        <v>2120899</v>
      </c>
      <c r="E410" s="26" t="s">
        <v>1283</v>
      </c>
      <c r="F410" s="26" t="s">
        <v>958</v>
      </c>
      <c r="G410" s="100" t="s">
        <v>1388</v>
      </c>
      <c r="H410" s="101">
        <v>358236.66</v>
      </c>
      <c r="I410" s="103"/>
    </row>
    <row r="411" ht="43" customHeight="1" spans="1:9">
      <c r="A411" s="94">
        <f t="shared" ref="A411:A422" si="41">ROW()-6</f>
        <v>405</v>
      </c>
      <c r="B411" s="26" t="s">
        <v>237</v>
      </c>
      <c r="C411" s="26" t="s">
        <v>283</v>
      </c>
      <c r="D411" s="26">
        <v>2120899</v>
      </c>
      <c r="E411" s="26" t="s">
        <v>1283</v>
      </c>
      <c r="F411" s="26" t="s">
        <v>958</v>
      </c>
      <c r="G411" s="100" t="s">
        <v>1389</v>
      </c>
      <c r="H411" s="101">
        <v>960000</v>
      </c>
      <c r="I411" s="27"/>
    </row>
    <row r="412" ht="43" customHeight="1" spans="1:9">
      <c r="A412" s="94">
        <f t="shared" si="41"/>
        <v>406</v>
      </c>
      <c r="B412" s="26" t="s">
        <v>237</v>
      </c>
      <c r="C412" s="26" t="s">
        <v>283</v>
      </c>
      <c r="D412" s="26">
        <v>2120899</v>
      </c>
      <c r="E412" s="26" t="s">
        <v>1283</v>
      </c>
      <c r="F412" s="26" t="s">
        <v>958</v>
      </c>
      <c r="G412" s="100" t="s">
        <v>1390</v>
      </c>
      <c r="H412" s="101">
        <v>280000</v>
      </c>
      <c r="I412" s="27"/>
    </row>
    <row r="413" ht="43" customHeight="1" spans="1:9">
      <c r="A413" s="94">
        <f t="shared" si="41"/>
        <v>407</v>
      </c>
      <c r="B413" s="26" t="s">
        <v>237</v>
      </c>
      <c r="C413" s="26" t="s">
        <v>283</v>
      </c>
      <c r="D413" s="26">
        <v>2120899</v>
      </c>
      <c r="E413" s="26" t="s">
        <v>1283</v>
      </c>
      <c r="F413" s="26" t="s">
        <v>958</v>
      </c>
      <c r="G413" s="100" t="s">
        <v>1290</v>
      </c>
      <c r="H413" s="101">
        <v>38000</v>
      </c>
      <c r="I413" s="27"/>
    </row>
    <row r="414" ht="43" customHeight="1" spans="1:9">
      <c r="A414" s="94">
        <f t="shared" si="41"/>
        <v>408</v>
      </c>
      <c r="B414" s="26" t="s">
        <v>412</v>
      </c>
      <c r="C414" s="26" t="s">
        <v>283</v>
      </c>
      <c r="D414" s="26">
        <v>2120899</v>
      </c>
      <c r="E414" s="26" t="s">
        <v>1283</v>
      </c>
      <c r="F414" s="26" t="s">
        <v>958</v>
      </c>
      <c r="G414" s="100" t="s">
        <v>1391</v>
      </c>
      <c r="H414" s="101">
        <v>489060</v>
      </c>
      <c r="I414" s="27"/>
    </row>
    <row r="415" ht="43" customHeight="1" spans="1:9">
      <c r="A415" s="94">
        <f t="shared" si="41"/>
        <v>409</v>
      </c>
      <c r="B415" s="26" t="s">
        <v>412</v>
      </c>
      <c r="C415" s="26" t="s">
        <v>283</v>
      </c>
      <c r="D415" s="26">
        <v>2120899</v>
      </c>
      <c r="E415" s="26" t="s">
        <v>1283</v>
      </c>
      <c r="F415" s="26" t="s">
        <v>958</v>
      </c>
      <c r="G415" s="100" t="s">
        <v>1392</v>
      </c>
      <c r="H415" s="101">
        <v>11375</v>
      </c>
      <c r="I415" s="27"/>
    </row>
    <row r="416" ht="43" customHeight="1" spans="1:9">
      <c r="A416" s="94">
        <f t="shared" si="41"/>
        <v>410</v>
      </c>
      <c r="B416" s="26" t="s">
        <v>603</v>
      </c>
      <c r="C416" s="26" t="s">
        <v>283</v>
      </c>
      <c r="D416" s="26">
        <v>2120899</v>
      </c>
      <c r="E416" s="26" t="s">
        <v>1283</v>
      </c>
      <c r="F416" s="26" t="s">
        <v>958</v>
      </c>
      <c r="G416" s="100" t="s">
        <v>1393</v>
      </c>
      <c r="H416" s="101">
        <v>500000</v>
      </c>
      <c r="I416" s="103"/>
    </row>
    <row r="417" s="6" customFormat="1" ht="43" customHeight="1" spans="1:9">
      <c r="A417" s="94">
        <f t="shared" si="41"/>
        <v>411</v>
      </c>
      <c r="B417" s="26" t="s">
        <v>183</v>
      </c>
      <c r="C417" s="26" t="s">
        <v>184</v>
      </c>
      <c r="D417" s="105">
        <v>2120899</v>
      </c>
      <c r="E417" s="26" t="s">
        <v>1283</v>
      </c>
      <c r="F417" s="26" t="s">
        <v>958</v>
      </c>
      <c r="G417" s="100" t="s">
        <v>1394</v>
      </c>
      <c r="H417" s="101">
        <v>1824151</v>
      </c>
      <c r="I417" s="103"/>
    </row>
    <row r="418" ht="43" customHeight="1" spans="1:9">
      <c r="A418" s="94">
        <f t="shared" si="41"/>
        <v>412</v>
      </c>
      <c r="B418" s="26" t="s">
        <v>603</v>
      </c>
      <c r="C418" s="26" t="s">
        <v>283</v>
      </c>
      <c r="D418" s="26">
        <v>2290401</v>
      </c>
      <c r="E418" s="26" t="s">
        <v>1395</v>
      </c>
      <c r="F418" s="26" t="s">
        <v>1396</v>
      </c>
      <c r="G418" s="100" t="s">
        <v>1397</v>
      </c>
      <c r="H418" s="101">
        <v>210743376</v>
      </c>
      <c r="I418" s="103"/>
    </row>
    <row r="419" ht="43" customHeight="1" spans="1:9">
      <c r="A419" s="94">
        <f t="shared" si="41"/>
        <v>413</v>
      </c>
      <c r="B419" s="26" t="s">
        <v>603</v>
      </c>
      <c r="C419" s="26" t="s">
        <v>283</v>
      </c>
      <c r="D419" s="26">
        <v>2290401</v>
      </c>
      <c r="E419" s="26" t="s">
        <v>1395</v>
      </c>
      <c r="F419" s="26" t="s">
        <v>1396</v>
      </c>
      <c r="G419" s="100" t="s">
        <v>1398</v>
      </c>
      <c r="H419" s="101">
        <v>2052900</v>
      </c>
      <c r="I419" s="103"/>
    </row>
    <row r="420" ht="43" customHeight="1" spans="1:9">
      <c r="A420" s="94">
        <f t="shared" si="41"/>
        <v>414</v>
      </c>
      <c r="B420" s="26"/>
      <c r="C420" s="115"/>
      <c r="D420" s="26"/>
      <c r="E420" s="96" t="s">
        <v>1399</v>
      </c>
      <c r="F420" s="97"/>
      <c r="G420" s="98"/>
      <c r="H420" s="99">
        <f>SUM(H421:H422)</f>
        <v>12080000</v>
      </c>
      <c r="I420" s="103"/>
    </row>
    <row r="421" ht="43" customHeight="1" spans="1:9">
      <c r="A421" s="94">
        <f t="shared" si="41"/>
        <v>415</v>
      </c>
      <c r="B421" s="26" t="s">
        <v>232</v>
      </c>
      <c r="C421" s="115" t="s">
        <v>1400</v>
      </c>
      <c r="D421" s="26">
        <v>2340101</v>
      </c>
      <c r="E421" s="26" t="s">
        <v>1401</v>
      </c>
      <c r="F421" s="26" t="s">
        <v>1402</v>
      </c>
      <c r="G421" s="100" t="s">
        <v>1403</v>
      </c>
      <c r="H421" s="101">
        <v>10500000</v>
      </c>
      <c r="I421" s="103"/>
    </row>
    <row r="422" s="6" customFormat="1" ht="43" customHeight="1" spans="1:9">
      <c r="A422" s="94">
        <f t="shared" si="41"/>
        <v>416</v>
      </c>
      <c r="B422" s="26" t="s">
        <v>171</v>
      </c>
      <c r="C422" s="115" t="s">
        <v>1404</v>
      </c>
      <c r="D422" s="26">
        <v>2340299</v>
      </c>
      <c r="E422" s="26" t="s">
        <v>1405</v>
      </c>
      <c r="F422" s="26" t="s">
        <v>1402</v>
      </c>
      <c r="G422" s="100" t="s">
        <v>1406</v>
      </c>
      <c r="H422" s="101">
        <v>1580000</v>
      </c>
      <c r="I422" s="103"/>
    </row>
    <row r="423" ht="48" customHeight="1" spans="1:9">
      <c r="A423" s="94">
        <f t="shared" ref="A423:A431" si="42">ROW()-6</f>
        <v>417</v>
      </c>
      <c r="B423" s="116"/>
      <c r="C423" s="117"/>
      <c r="D423" s="118" t="s">
        <v>1407</v>
      </c>
      <c r="E423" s="118"/>
      <c r="F423" s="118"/>
      <c r="G423" s="118"/>
      <c r="H423" s="31">
        <f>H424+H495</f>
        <v>285387491.29</v>
      </c>
      <c r="I423" s="125"/>
    </row>
    <row r="424" ht="48" customHeight="1" spans="1:9">
      <c r="A424" s="94">
        <f t="shared" si="42"/>
        <v>418</v>
      </c>
      <c r="B424" s="116"/>
      <c r="C424" s="117"/>
      <c r="D424" s="118"/>
      <c r="E424" s="119" t="s">
        <v>1408</v>
      </c>
      <c r="F424" s="120"/>
      <c r="G424" s="121"/>
      <c r="H424" s="31">
        <f>SUM(H425:H494)</f>
        <v>284187491.29</v>
      </c>
      <c r="I424" s="125"/>
    </row>
    <row r="425" ht="45" customHeight="1" spans="1:9">
      <c r="A425" s="94">
        <f t="shared" si="42"/>
        <v>419</v>
      </c>
      <c r="B425" s="26" t="s">
        <v>292</v>
      </c>
      <c r="C425" s="26" t="s">
        <v>1409</v>
      </c>
      <c r="D425" s="33">
        <v>2120801</v>
      </c>
      <c r="E425" s="106" t="s">
        <v>957</v>
      </c>
      <c r="F425" s="122" t="s">
        <v>958</v>
      </c>
      <c r="G425" s="123" t="s">
        <v>1410</v>
      </c>
      <c r="H425" s="35">
        <v>85555385</v>
      </c>
      <c r="I425" s="126"/>
    </row>
    <row r="426" ht="45" customHeight="1" spans="1:9">
      <c r="A426" s="94">
        <f t="shared" si="42"/>
        <v>420</v>
      </c>
      <c r="B426" s="26" t="s">
        <v>292</v>
      </c>
      <c r="C426" s="26" t="s">
        <v>1409</v>
      </c>
      <c r="D426" s="33">
        <v>2120803</v>
      </c>
      <c r="E426" s="26" t="s">
        <v>1068</v>
      </c>
      <c r="F426" s="122" t="s">
        <v>958</v>
      </c>
      <c r="G426" s="123" t="s">
        <v>1411</v>
      </c>
      <c r="H426" s="35">
        <v>17200087.01</v>
      </c>
      <c r="I426" s="126"/>
    </row>
    <row r="427" ht="45" customHeight="1" spans="1:9">
      <c r="A427" s="94">
        <f t="shared" si="42"/>
        <v>421</v>
      </c>
      <c r="B427" s="26" t="s">
        <v>292</v>
      </c>
      <c r="C427" s="26" t="s">
        <v>1409</v>
      </c>
      <c r="D427" s="33">
        <v>2120804</v>
      </c>
      <c r="E427" s="106" t="s">
        <v>1169</v>
      </c>
      <c r="F427" s="122" t="s">
        <v>958</v>
      </c>
      <c r="G427" s="123" t="s">
        <v>1412</v>
      </c>
      <c r="H427" s="35">
        <v>9844819.28</v>
      </c>
      <c r="I427" s="126"/>
    </row>
    <row r="428" ht="45" customHeight="1" spans="1:9">
      <c r="A428" s="94">
        <f t="shared" si="42"/>
        <v>422</v>
      </c>
      <c r="B428" s="26" t="s">
        <v>292</v>
      </c>
      <c r="C428" s="26" t="s">
        <v>1409</v>
      </c>
      <c r="D428" s="33">
        <v>2120804</v>
      </c>
      <c r="E428" s="106" t="s">
        <v>1169</v>
      </c>
      <c r="F428" s="122" t="s">
        <v>958</v>
      </c>
      <c r="G428" s="123" t="s">
        <v>1413</v>
      </c>
      <c r="H428" s="35">
        <v>10000000</v>
      </c>
      <c r="I428" s="126"/>
    </row>
    <row r="429" ht="45" customHeight="1" spans="1:9">
      <c r="A429" s="94">
        <f t="shared" si="42"/>
        <v>423</v>
      </c>
      <c r="B429" s="26" t="s">
        <v>292</v>
      </c>
      <c r="C429" s="26" t="s">
        <v>1409</v>
      </c>
      <c r="D429" s="33">
        <v>2120805</v>
      </c>
      <c r="E429" s="106" t="s">
        <v>1267</v>
      </c>
      <c r="F429" s="122" t="s">
        <v>958</v>
      </c>
      <c r="G429" s="123" t="s">
        <v>1414</v>
      </c>
      <c r="H429" s="35">
        <v>5000000</v>
      </c>
      <c r="I429" s="126"/>
    </row>
    <row r="430" ht="45" customHeight="1" spans="1:9">
      <c r="A430" s="94">
        <f t="shared" si="42"/>
        <v>424</v>
      </c>
      <c r="B430" s="26" t="s">
        <v>292</v>
      </c>
      <c r="C430" s="26" t="s">
        <v>1409</v>
      </c>
      <c r="D430" s="33">
        <v>2120899</v>
      </c>
      <c r="E430" s="26" t="s">
        <v>1283</v>
      </c>
      <c r="F430" s="122" t="s">
        <v>958</v>
      </c>
      <c r="G430" s="123" t="s">
        <v>1415</v>
      </c>
      <c r="H430" s="35">
        <v>10000000</v>
      </c>
      <c r="I430" s="126"/>
    </row>
    <row r="431" ht="45" customHeight="1" spans="1:9">
      <c r="A431" s="94">
        <f t="shared" si="42"/>
        <v>425</v>
      </c>
      <c r="B431" s="26" t="s">
        <v>183</v>
      </c>
      <c r="C431" s="26" t="s">
        <v>184</v>
      </c>
      <c r="D431" s="33">
        <v>2120803</v>
      </c>
      <c r="E431" s="106" t="s">
        <v>1068</v>
      </c>
      <c r="F431" s="122" t="s">
        <v>958</v>
      </c>
      <c r="G431" s="123" t="s">
        <v>1416</v>
      </c>
      <c r="H431" s="35">
        <v>11700000</v>
      </c>
      <c r="I431" s="126"/>
    </row>
    <row r="432" ht="45" customHeight="1" spans="1:9">
      <c r="A432" s="94">
        <f t="shared" ref="A432:A441" si="43">ROW()-6</f>
        <v>426</v>
      </c>
      <c r="B432" s="26" t="s">
        <v>183</v>
      </c>
      <c r="C432" s="26" t="s">
        <v>184</v>
      </c>
      <c r="D432" s="33">
        <v>2120803</v>
      </c>
      <c r="E432" s="106" t="s">
        <v>1068</v>
      </c>
      <c r="F432" s="122" t="s">
        <v>958</v>
      </c>
      <c r="G432" s="123" t="s">
        <v>1417</v>
      </c>
      <c r="H432" s="35">
        <v>2204000</v>
      </c>
      <c r="I432" s="126"/>
    </row>
    <row r="433" ht="45" customHeight="1" spans="1:9">
      <c r="A433" s="94">
        <f t="shared" si="43"/>
        <v>427</v>
      </c>
      <c r="B433" s="26" t="s">
        <v>171</v>
      </c>
      <c r="C433" s="26" t="s">
        <v>539</v>
      </c>
      <c r="D433" s="33">
        <v>2120804</v>
      </c>
      <c r="E433" s="106" t="s">
        <v>1169</v>
      </c>
      <c r="F433" s="122" t="s">
        <v>958</v>
      </c>
      <c r="G433" s="123" t="s">
        <v>1418</v>
      </c>
      <c r="H433" s="35">
        <v>8000000</v>
      </c>
      <c r="I433" s="126"/>
    </row>
    <row r="434" ht="45" customHeight="1" spans="1:9">
      <c r="A434" s="94">
        <f t="shared" si="43"/>
        <v>428</v>
      </c>
      <c r="B434" s="26" t="s">
        <v>603</v>
      </c>
      <c r="C434" s="26" t="s">
        <v>1360</v>
      </c>
      <c r="D434" s="33">
        <v>2120801</v>
      </c>
      <c r="E434" s="106" t="s">
        <v>957</v>
      </c>
      <c r="F434" s="122" t="s">
        <v>958</v>
      </c>
      <c r="G434" s="123" t="s">
        <v>1419</v>
      </c>
      <c r="H434" s="35">
        <v>173581</v>
      </c>
      <c r="I434" s="126"/>
    </row>
    <row r="435" ht="45" customHeight="1" spans="1:9">
      <c r="A435" s="94">
        <f t="shared" si="43"/>
        <v>429</v>
      </c>
      <c r="B435" s="26" t="s">
        <v>603</v>
      </c>
      <c r="C435" s="26" t="s">
        <v>1360</v>
      </c>
      <c r="D435" s="33">
        <v>2120801</v>
      </c>
      <c r="E435" s="106" t="s">
        <v>957</v>
      </c>
      <c r="F435" s="122" t="s">
        <v>958</v>
      </c>
      <c r="G435" s="123" t="s">
        <v>1420</v>
      </c>
      <c r="H435" s="35">
        <v>538150</v>
      </c>
      <c r="I435" s="126"/>
    </row>
    <row r="436" ht="45" customHeight="1" spans="1:9">
      <c r="A436" s="94">
        <f t="shared" si="43"/>
        <v>430</v>
      </c>
      <c r="B436" s="26" t="s">
        <v>183</v>
      </c>
      <c r="C436" s="26" t="s">
        <v>532</v>
      </c>
      <c r="D436" s="33">
        <v>2120803</v>
      </c>
      <c r="E436" s="106" t="s">
        <v>1068</v>
      </c>
      <c r="F436" s="122" t="s">
        <v>958</v>
      </c>
      <c r="G436" s="123" t="s">
        <v>1421</v>
      </c>
      <c r="H436" s="35">
        <v>510682</v>
      </c>
      <c r="I436" s="126"/>
    </row>
    <row r="437" ht="45" customHeight="1" spans="1:9">
      <c r="A437" s="94">
        <f t="shared" si="43"/>
        <v>431</v>
      </c>
      <c r="B437" s="26" t="s">
        <v>183</v>
      </c>
      <c r="C437" s="26" t="s">
        <v>1422</v>
      </c>
      <c r="D437" s="33">
        <v>2120803</v>
      </c>
      <c r="E437" s="106" t="s">
        <v>1068</v>
      </c>
      <c r="F437" s="122" t="s">
        <v>958</v>
      </c>
      <c r="G437" s="123" t="s">
        <v>1423</v>
      </c>
      <c r="H437" s="35">
        <v>9490100</v>
      </c>
      <c r="I437" s="126"/>
    </row>
    <row r="438" ht="45" customHeight="1" spans="1:9">
      <c r="A438" s="94">
        <f t="shared" si="43"/>
        <v>432</v>
      </c>
      <c r="B438" s="26" t="s">
        <v>183</v>
      </c>
      <c r="C438" s="26" t="s">
        <v>1422</v>
      </c>
      <c r="D438" s="33">
        <v>2120803</v>
      </c>
      <c r="E438" s="106" t="s">
        <v>1068</v>
      </c>
      <c r="F438" s="122" t="s">
        <v>958</v>
      </c>
      <c r="G438" s="123" t="s">
        <v>1424</v>
      </c>
      <c r="H438" s="35">
        <v>827709</v>
      </c>
      <c r="I438" s="126"/>
    </row>
    <row r="439" ht="45" customHeight="1" spans="1:9">
      <c r="A439" s="94">
        <f t="shared" si="43"/>
        <v>433</v>
      </c>
      <c r="B439" s="26" t="s">
        <v>183</v>
      </c>
      <c r="C439" s="26" t="s">
        <v>1422</v>
      </c>
      <c r="D439" s="33">
        <v>2120803</v>
      </c>
      <c r="E439" s="106" t="s">
        <v>1068</v>
      </c>
      <c r="F439" s="122" t="s">
        <v>958</v>
      </c>
      <c r="G439" s="123" t="s">
        <v>1425</v>
      </c>
      <c r="H439" s="35">
        <v>2100000</v>
      </c>
      <c r="I439" s="126"/>
    </row>
    <row r="440" ht="45" customHeight="1" spans="1:9">
      <c r="A440" s="94">
        <f t="shared" si="43"/>
        <v>434</v>
      </c>
      <c r="B440" s="26" t="s">
        <v>183</v>
      </c>
      <c r="C440" s="26" t="s">
        <v>1422</v>
      </c>
      <c r="D440" s="33">
        <v>2120803</v>
      </c>
      <c r="E440" s="106" t="s">
        <v>1068</v>
      </c>
      <c r="F440" s="122" t="s">
        <v>958</v>
      </c>
      <c r="G440" s="123" t="s">
        <v>1426</v>
      </c>
      <c r="H440" s="35">
        <v>70300</v>
      </c>
      <c r="I440" s="126"/>
    </row>
    <row r="441" ht="45" customHeight="1" spans="1:9">
      <c r="A441" s="94">
        <f t="shared" si="43"/>
        <v>435</v>
      </c>
      <c r="B441" s="26" t="s">
        <v>183</v>
      </c>
      <c r="C441" s="26" t="s">
        <v>1422</v>
      </c>
      <c r="D441" s="33">
        <v>2120803</v>
      </c>
      <c r="E441" s="106" t="s">
        <v>1068</v>
      </c>
      <c r="F441" s="122" t="s">
        <v>958</v>
      </c>
      <c r="G441" s="123" t="s">
        <v>1427</v>
      </c>
      <c r="H441" s="35">
        <v>294000</v>
      </c>
      <c r="I441" s="126"/>
    </row>
    <row r="442" ht="45" customHeight="1" spans="1:9">
      <c r="A442" s="94">
        <f t="shared" ref="A442:A451" si="44">ROW()-6</f>
        <v>436</v>
      </c>
      <c r="B442" s="26" t="s">
        <v>183</v>
      </c>
      <c r="C442" s="26" t="s">
        <v>1422</v>
      </c>
      <c r="D442" s="33">
        <v>2120803</v>
      </c>
      <c r="E442" s="106" t="s">
        <v>1068</v>
      </c>
      <c r="F442" s="122" t="s">
        <v>958</v>
      </c>
      <c r="G442" s="123" t="s">
        <v>1428</v>
      </c>
      <c r="H442" s="35">
        <v>263291</v>
      </c>
      <c r="I442" s="126"/>
    </row>
    <row r="443" ht="45" customHeight="1" spans="1:9">
      <c r="A443" s="94">
        <f t="shared" si="44"/>
        <v>437</v>
      </c>
      <c r="B443" s="26" t="s">
        <v>183</v>
      </c>
      <c r="C443" s="26" t="s">
        <v>615</v>
      </c>
      <c r="D443" s="33">
        <v>2120803</v>
      </c>
      <c r="E443" s="106" t="s">
        <v>1068</v>
      </c>
      <c r="F443" s="122" t="s">
        <v>958</v>
      </c>
      <c r="G443" s="123" t="s">
        <v>1429</v>
      </c>
      <c r="H443" s="35">
        <v>4400790</v>
      </c>
      <c r="I443" s="126"/>
    </row>
    <row r="444" ht="45" customHeight="1" spans="1:9">
      <c r="A444" s="94">
        <f t="shared" si="44"/>
        <v>438</v>
      </c>
      <c r="B444" s="26" t="s">
        <v>183</v>
      </c>
      <c r="C444" s="26" t="s">
        <v>615</v>
      </c>
      <c r="D444" s="33">
        <v>2120803</v>
      </c>
      <c r="E444" s="106" t="s">
        <v>1068</v>
      </c>
      <c r="F444" s="122" t="s">
        <v>958</v>
      </c>
      <c r="G444" s="123" t="s">
        <v>1430</v>
      </c>
      <c r="H444" s="35">
        <v>2864776</v>
      </c>
      <c r="I444" s="126"/>
    </row>
    <row r="445" ht="45" customHeight="1" spans="1:9">
      <c r="A445" s="94">
        <f t="shared" si="44"/>
        <v>439</v>
      </c>
      <c r="B445" s="26" t="s">
        <v>292</v>
      </c>
      <c r="C445" s="26" t="s">
        <v>292</v>
      </c>
      <c r="D445" s="33">
        <v>2120803</v>
      </c>
      <c r="E445" s="106" t="s">
        <v>1068</v>
      </c>
      <c r="F445" s="122" t="s">
        <v>958</v>
      </c>
      <c r="G445" s="123" t="s">
        <v>1431</v>
      </c>
      <c r="H445" s="35">
        <v>40000000</v>
      </c>
      <c r="I445" s="126"/>
    </row>
    <row r="446" ht="45" customHeight="1" spans="1:9">
      <c r="A446" s="94">
        <f t="shared" si="44"/>
        <v>440</v>
      </c>
      <c r="B446" s="26" t="s">
        <v>292</v>
      </c>
      <c r="C446" s="26" t="s">
        <v>292</v>
      </c>
      <c r="D446" s="33">
        <v>2120803</v>
      </c>
      <c r="E446" s="106" t="s">
        <v>1068</v>
      </c>
      <c r="F446" s="122" t="s">
        <v>958</v>
      </c>
      <c r="G446" s="123" t="s">
        <v>1432</v>
      </c>
      <c r="H446" s="35">
        <v>2700000</v>
      </c>
      <c r="I446" s="126"/>
    </row>
    <row r="447" ht="45" customHeight="1" spans="1:9">
      <c r="A447" s="94">
        <f t="shared" si="44"/>
        <v>441</v>
      </c>
      <c r="B447" s="26" t="s">
        <v>183</v>
      </c>
      <c r="C447" s="26" t="s">
        <v>532</v>
      </c>
      <c r="D447" s="33">
        <v>2120804</v>
      </c>
      <c r="E447" s="106" t="s">
        <v>1169</v>
      </c>
      <c r="F447" s="122" t="s">
        <v>958</v>
      </c>
      <c r="G447" s="123" t="s">
        <v>1433</v>
      </c>
      <c r="H447" s="35">
        <v>476332</v>
      </c>
      <c r="I447" s="126"/>
    </row>
    <row r="448" ht="45" customHeight="1" spans="1:9">
      <c r="A448" s="94">
        <f t="shared" si="44"/>
        <v>442</v>
      </c>
      <c r="B448" s="26" t="s">
        <v>292</v>
      </c>
      <c r="C448" s="26" t="s">
        <v>292</v>
      </c>
      <c r="D448" s="33">
        <v>2120804</v>
      </c>
      <c r="E448" s="106" t="s">
        <v>1169</v>
      </c>
      <c r="F448" s="122" t="s">
        <v>958</v>
      </c>
      <c r="G448" s="123" t="s">
        <v>1434</v>
      </c>
      <c r="H448" s="35">
        <v>2500000</v>
      </c>
      <c r="I448" s="126"/>
    </row>
    <row r="449" ht="45" customHeight="1" spans="1:9">
      <c r="A449" s="94">
        <f t="shared" si="44"/>
        <v>443</v>
      </c>
      <c r="B449" s="26" t="s">
        <v>292</v>
      </c>
      <c r="C449" s="26" t="s">
        <v>292</v>
      </c>
      <c r="D449" s="33">
        <v>2120804</v>
      </c>
      <c r="E449" s="106" t="s">
        <v>1169</v>
      </c>
      <c r="F449" s="122" t="s">
        <v>958</v>
      </c>
      <c r="G449" s="123" t="s">
        <v>1435</v>
      </c>
      <c r="H449" s="35">
        <v>200000</v>
      </c>
      <c r="I449" s="126"/>
    </row>
    <row r="450" ht="45" customHeight="1" spans="1:9">
      <c r="A450" s="94">
        <f t="shared" si="44"/>
        <v>444</v>
      </c>
      <c r="B450" s="26" t="s">
        <v>292</v>
      </c>
      <c r="C450" s="26" t="s">
        <v>292</v>
      </c>
      <c r="D450" s="33">
        <v>2120804</v>
      </c>
      <c r="E450" s="106" t="s">
        <v>1169</v>
      </c>
      <c r="F450" s="122" t="s">
        <v>958</v>
      </c>
      <c r="G450" s="123" t="s">
        <v>1436</v>
      </c>
      <c r="H450" s="35">
        <v>300000</v>
      </c>
      <c r="I450" s="126"/>
    </row>
    <row r="451" ht="45" customHeight="1" spans="1:9">
      <c r="A451" s="94">
        <f t="shared" si="44"/>
        <v>445</v>
      </c>
      <c r="B451" s="26" t="s">
        <v>292</v>
      </c>
      <c r="C451" s="26" t="s">
        <v>292</v>
      </c>
      <c r="D451" s="33">
        <v>2120804</v>
      </c>
      <c r="E451" s="106" t="s">
        <v>1169</v>
      </c>
      <c r="F451" s="122" t="s">
        <v>958</v>
      </c>
      <c r="G451" s="123" t="s">
        <v>1437</v>
      </c>
      <c r="H451" s="35">
        <v>200000</v>
      </c>
      <c r="I451" s="126"/>
    </row>
    <row r="452" ht="45" customHeight="1" spans="1:9">
      <c r="A452" s="94">
        <f t="shared" ref="A452:A461" si="45">ROW()-6</f>
        <v>446</v>
      </c>
      <c r="B452" s="26" t="s">
        <v>292</v>
      </c>
      <c r="C452" s="26" t="s">
        <v>292</v>
      </c>
      <c r="D452" s="33">
        <v>2120804</v>
      </c>
      <c r="E452" s="106" t="s">
        <v>1169</v>
      </c>
      <c r="F452" s="122" t="s">
        <v>958</v>
      </c>
      <c r="G452" s="123" t="s">
        <v>1438</v>
      </c>
      <c r="H452" s="35">
        <v>970000</v>
      </c>
      <c r="I452" s="126"/>
    </row>
    <row r="453" ht="45" customHeight="1" spans="1:9">
      <c r="A453" s="94">
        <f t="shared" si="45"/>
        <v>447</v>
      </c>
      <c r="B453" s="26" t="s">
        <v>223</v>
      </c>
      <c r="C453" s="26" t="s">
        <v>1439</v>
      </c>
      <c r="D453" s="33">
        <v>2120804</v>
      </c>
      <c r="E453" s="106" t="s">
        <v>1169</v>
      </c>
      <c r="F453" s="122" t="s">
        <v>958</v>
      </c>
      <c r="G453" s="123" t="s">
        <v>1440</v>
      </c>
      <c r="H453" s="35">
        <v>1000000</v>
      </c>
      <c r="I453" s="126"/>
    </row>
    <row r="454" ht="45" customHeight="1" spans="1:9">
      <c r="A454" s="94">
        <f t="shared" si="45"/>
        <v>448</v>
      </c>
      <c r="B454" s="26" t="s">
        <v>227</v>
      </c>
      <c r="C454" s="26" t="s">
        <v>227</v>
      </c>
      <c r="D454" s="33">
        <v>2120899</v>
      </c>
      <c r="E454" s="106" t="s">
        <v>1283</v>
      </c>
      <c r="F454" s="122" t="s">
        <v>958</v>
      </c>
      <c r="G454" s="123" t="s">
        <v>1441</v>
      </c>
      <c r="H454" s="35">
        <v>200000</v>
      </c>
      <c r="I454" s="126"/>
    </row>
    <row r="455" ht="45" customHeight="1" spans="1:9">
      <c r="A455" s="94">
        <f t="shared" si="45"/>
        <v>449</v>
      </c>
      <c r="B455" s="26" t="s">
        <v>183</v>
      </c>
      <c r="C455" s="26" t="s">
        <v>532</v>
      </c>
      <c r="D455" s="33">
        <v>2120899</v>
      </c>
      <c r="E455" s="106" t="s">
        <v>1283</v>
      </c>
      <c r="F455" s="122" t="s">
        <v>958</v>
      </c>
      <c r="G455" s="123" t="s">
        <v>1442</v>
      </c>
      <c r="H455" s="35">
        <v>1170000</v>
      </c>
      <c r="I455" s="126"/>
    </row>
    <row r="456" ht="45" customHeight="1" spans="1:9">
      <c r="A456" s="94">
        <f t="shared" si="45"/>
        <v>450</v>
      </c>
      <c r="B456" s="26" t="s">
        <v>232</v>
      </c>
      <c r="C456" s="26" t="s">
        <v>1443</v>
      </c>
      <c r="D456" s="33">
        <v>2120899</v>
      </c>
      <c r="E456" s="106" t="s">
        <v>1283</v>
      </c>
      <c r="F456" s="122" t="s">
        <v>958</v>
      </c>
      <c r="G456" s="123" t="s">
        <v>1444</v>
      </c>
      <c r="H456" s="35">
        <v>1715352</v>
      </c>
      <c r="I456" s="126"/>
    </row>
    <row r="457" ht="45" customHeight="1" spans="1:9">
      <c r="A457" s="94">
        <f t="shared" si="45"/>
        <v>451</v>
      </c>
      <c r="B457" s="26" t="s">
        <v>223</v>
      </c>
      <c r="C457" s="26" t="s">
        <v>1445</v>
      </c>
      <c r="D457" s="33">
        <v>2120899</v>
      </c>
      <c r="E457" s="106" t="s">
        <v>1283</v>
      </c>
      <c r="F457" s="122" t="s">
        <v>958</v>
      </c>
      <c r="G457" s="123" t="s">
        <v>1446</v>
      </c>
      <c r="H457" s="35">
        <v>1000000</v>
      </c>
      <c r="I457" s="126"/>
    </row>
    <row r="458" ht="45" customHeight="1" spans="1:9">
      <c r="A458" s="94">
        <f t="shared" si="45"/>
        <v>452</v>
      </c>
      <c r="B458" s="26" t="s">
        <v>223</v>
      </c>
      <c r="C458" s="26" t="s">
        <v>1445</v>
      </c>
      <c r="D458" s="33">
        <v>2120899</v>
      </c>
      <c r="E458" s="106" t="s">
        <v>1283</v>
      </c>
      <c r="F458" s="122" t="s">
        <v>958</v>
      </c>
      <c r="G458" s="123" t="s">
        <v>1447</v>
      </c>
      <c r="H458" s="35">
        <v>2000000</v>
      </c>
      <c r="I458" s="126"/>
    </row>
    <row r="459" ht="45" customHeight="1" spans="1:9">
      <c r="A459" s="94">
        <f t="shared" si="45"/>
        <v>453</v>
      </c>
      <c r="B459" s="26" t="s">
        <v>223</v>
      </c>
      <c r="C459" s="26" t="s">
        <v>1445</v>
      </c>
      <c r="D459" s="33">
        <v>2120899</v>
      </c>
      <c r="E459" s="106" t="s">
        <v>1283</v>
      </c>
      <c r="F459" s="122" t="s">
        <v>958</v>
      </c>
      <c r="G459" s="123" t="s">
        <v>1448</v>
      </c>
      <c r="H459" s="35">
        <v>3600000</v>
      </c>
      <c r="I459" s="126"/>
    </row>
    <row r="460" ht="45" customHeight="1" spans="1:9">
      <c r="A460" s="94">
        <f t="shared" si="45"/>
        <v>454</v>
      </c>
      <c r="B460" s="26" t="s">
        <v>245</v>
      </c>
      <c r="C460" s="26" t="s">
        <v>599</v>
      </c>
      <c r="D460" s="33">
        <v>2120899</v>
      </c>
      <c r="E460" s="106" t="s">
        <v>1283</v>
      </c>
      <c r="F460" s="122" t="s">
        <v>958</v>
      </c>
      <c r="G460" s="123" t="s">
        <v>1449</v>
      </c>
      <c r="H460" s="35">
        <v>387138</v>
      </c>
      <c r="I460" s="126"/>
    </row>
    <row r="461" ht="45" customHeight="1" spans="1:9">
      <c r="A461" s="94">
        <f t="shared" si="45"/>
        <v>455</v>
      </c>
      <c r="B461" s="26" t="s">
        <v>245</v>
      </c>
      <c r="C461" s="26" t="s">
        <v>599</v>
      </c>
      <c r="D461" s="33">
        <v>2120899</v>
      </c>
      <c r="E461" s="106" t="s">
        <v>1283</v>
      </c>
      <c r="F461" s="122" t="s">
        <v>958</v>
      </c>
      <c r="G461" s="123" t="s">
        <v>1450</v>
      </c>
      <c r="H461" s="35">
        <v>264800</v>
      </c>
      <c r="I461" s="126"/>
    </row>
    <row r="462" ht="45" customHeight="1" spans="1:9">
      <c r="A462" s="94">
        <f t="shared" ref="A462:A471" si="46">ROW()-6</f>
        <v>456</v>
      </c>
      <c r="B462" s="26" t="s">
        <v>227</v>
      </c>
      <c r="C462" s="26" t="s">
        <v>1451</v>
      </c>
      <c r="D462" s="33">
        <v>2120899</v>
      </c>
      <c r="E462" s="106" t="s">
        <v>1283</v>
      </c>
      <c r="F462" s="122" t="s">
        <v>958</v>
      </c>
      <c r="G462" s="123" t="s">
        <v>1452</v>
      </c>
      <c r="H462" s="35">
        <v>300000</v>
      </c>
      <c r="I462" s="126"/>
    </row>
    <row r="463" ht="45" customHeight="1" spans="1:9">
      <c r="A463" s="94">
        <f t="shared" si="46"/>
        <v>457</v>
      </c>
      <c r="B463" s="26" t="s">
        <v>603</v>
      </c>
      <c r="C463" s="26" t="s">
        <v>1360</v>
      </c>
      <c r="D463" s="33">
        <v>2120899</v>
      </c>
      <c r="E463" s="106" t="s">
        <v>1283</v>
      </c>
      <c r="F463" s="122" t="s">
        <v>958</v>
      </c>
      <c r="G463" s="123" t="s">
        <v>1453</v>
      </c>
      <c r="H463" s="35">
        <v>94000</v>
      </c>
      <c r="I463" s="126"/>
    </row>
    <row r="464" ht="45" customHeight="1" spans="1:9">
      <c r="A464" s="94">
        <f t="shared" si="46"/>
        <v>458</v>
      </c>
      <c r="B464" s="26" t="s">
        <v>603</v>
      </c>
      <c r="C464" s="26" t="s">
        <v>1360</v>
      </c>
      <c r="D464" s="33">
        <v>2120899</v>
      </c>
      <c r="E464" s="106" t="s">
        <v>1283</v>
      </c>
      <c r="F464" s="122" t="s">
        <v>958</v>
      </c>
      <c r="G464" s="123" t="s">
        <v>1454</v>
      </c>
      <c r="H464" s="35">
        <v>14000</v>
      </c>
      <c r="I464" s="126"/>
    </row>
    <row r="465" ht="45" customHeight="1" spans="1:9">
      <c r="A465" s="94">
        <f t="shared" si="46"/>
        <v>459</v>
      </c>
      <c r="B465" s="26" t="s">
        <v>603</v>
      </c>
      <c r="C465" s="26" t="s">
        <v>1360</v>
      </c>
      <c r="D465" s="33">
        <v>2120899</v>
      </c>
      <c r="E465" s="106" t="s">
        <v>1283</v>
      </c>
      <c r="F465" s="122" t="s">
        <v>958</v>
      </c>
      <c r="G465" s="123" t="s">
        <v>1455</v>
      </c>
      <c r="H465" s="35">
        <v>656132</v>
      </c>
      <c r="I465" s="126"/>
    </row>
    <row r="466" ht="45" customHeight="1" spans="1:9">
      <c r="A466" s="94">
        <f t="shared" si="46"/>
        <v>460</v>
      </c>
      <c r="B466" s="26" t="s">
        <v>603</v>
      </c>
      <c r="C466" s="26" t="s">
        <v>1360</v>
      </c>
      <c r="D466" s="33">
        <v>2120899</v>
      </c>
      <c r="E466" s="106" t="s">
        <v>1283</v>
      </c>
      <c r="F466" s="122" t="s">
        <v>958</v>
      </c>
      <c r="G466" s="123" t="s">
        <v>1456</v>
      </c>
      <c r="H466" s="35">
        <v>3500000</v>
      </c>
      <c r="I466" s="126"/>
    </row>
    <row r="467" ht="45" customHeight="1" spans="1:9">
      <c r="A467" s="94">
        <f t="shared" si="46"/>
        <v>461</v>
      </c>
      <c r="B467" s="26" t="s">
        <v>603</v>
      </c>
      <c r="C467" s="26" t="s">
        <v>1360</v>
      </c>
      <c r="D467" s="33">
        <v>2120899</v>
      </c>
      <c r="E467" s="106" t="s">
        <v>1283</v>
      </c>
      <c r="F467" s="122" t="s">
        <v>958</v>
      </c>
      <c r="G467" s="123" t="s">
        <v>1457</v>
      </c>
      <c r="H467" s="35">
        <v>3000000</v>
      </c>
      <c r="I467" s="126"/>
    </row>
    <row r="468" ht="45" customHeight="1" spans="1:9">
      <c r="A468" s="94">
        <f t="shared" si="46"/>
        <v>462</v>
      </c>
      <c r="B468" s="26" t="s">
        <v>603</v>
      </c>
      <c r="C468" s="26" t="s">
        <v>1360</v>
      </c>
      <c r="D468" s="33">
        <v>2120899</v>
      </c>
      <c r="E468" s="106" t="s">
        <v>1283</v>
      </c>
      <c r="F468" s="122" t="s">
        <v>958</v>
      </c>
      <c r="G468" s="123" t="s">
        <v>1458</v>
      </c>
      <c r="H468" s="35">
        <v>200000</v>
      </c>
      <c r="I468" s="126"/>
    </row>
    <row r="469" ht="45" customHeight="1" spans="1:9">
      <c r="A469" s="94">
        <f t="shared" si="46"/>
        <v>463</v>
      </c>
      <c r="B469" s="26" t="s">
        <v>603</v>
      </c>
      <c r="C469" s="26" t="s">
        <v>1360</v>
      </c>
      <c r="D469" s="33">
        <v>2120899</v>
      </c>
      <c r="E469" s="106" t="s">
        <v>1283</v>
      </c>
      <c r="F469" s="122" t="s">
        <v>958</v>
      </c>
      <c r="G469" s="123" t="s">
        <v>1459</v>
      </c>
      <c r="H469" s="35">
        <v>300000</v>
      </c>
      <c r="I469" s="126"/>
    </row>
    <row r="470" ht="45" customHeight="1" spans="1:9">
      <c r="A470" s="94">
        <f t="shared" si="46"/>
        <v>464</v>
      </c>
      <c r="B470" s="26" t="s">
        <v>603</v>
      </c>
      <c r="C470" s="26" t="s">
        <v>1360</v>
      </c>
      <c r="D470" s="33">
        <v>2120899</v>
      </c>
      <c r="E470" s="106" t="s">
        <v>1283</v>
      </c>
      <c r="F470" s="122" t="s">
        <v>958</v>
      </c>
      <c r="G470" s="123" t="s">
        <v>1460</v>
      </c>
      <c r="H470" s="35">
        <v>240000</v>
      </c>
      <c r="I470" s="126"/>
    </row>
    <row r="471" ht="45" customHeight="1" spans="1:9">
      <c r="A471" s="94">
        <f t="shared" si="46"/>
        <v>465</v>
      </c>
      <c r="B471" s="26" t="s">
        <v>603</v>
      </c>
      <c r="C471" s="26" t="s">
        <v>1360</v>
      </c>
      <c r="D471" s="33">
        <v>2120899</v>
      </c>
      <c r="E471" s="106" t="s">
        <v>1283</v>
      </c>
      <c r="F471" s="122" t="s">
        <v>958</v>
      </c>
      <c r="G471" s="123" t="s">
        <v>1461</v>
      </c>
      <c r="H471" s="35">
        <v>850000</v>
      </c>
      <c r="I471" s="126"/>
    </row>
    <row r="472" ht="45" customHeight="1" spans="1:9">
      <c r="A472" s="94">
        <f t="shared" ref="A472:A481" si="47">ROW()-6</f>
        <v>466</v>
      </c>
      <c r="B472" s="26" t="s">
        <v>245</v>
      </c>
      <c r="C472" s="26" t="s">
        <v>245</v>
      </c>
      <c r="D472" s="33">
        <v>2120899</v>
      </c>
      <c r="E472" s="106" t="s">
        <v>1283</v>
      </c>
      <c r="F472" s="122" t="s">
        <v>958</v>
      </c>
      <c r="G472" s="123" t="s">
        <v>1462</v>
      </c>
      <c r="H472" s="35">
        <v>1014368</v>
      </c>
      <c r="I472" s="126"/>
    </row>
    <row r="473" ht="45" customHeight="1" spans="1:9">
      <c r="A473" s="94">
        <f t="shared" si="47"/>
        <v>467</v>
      </c>
      <c r="B473" s="26" t="s">
        <v>245</v>
      </c>
      <c r="C473" s="26" t="s">
        <v>245</v>
      </c>
      <c r="D473" s="33">
        <v>2120899</v>
      </c>
      <c r="E473" s="106" t="s">
        <v>1283</v>
      </c>
      <c r="F473" s="122" t="s">
        <v>958</v>
      </c>
      <c r="G473" s="123" t="s">
        <v>1463</v>
      </c>
      <c r="H473" s="35">
        <v>900000</v>
      </c>
      <c r="I473" s="126"/>
    </row>
    <row r="474" ht="45" customHeight="1" spans="1:9">
      <c r="A474" s="94">
        <f t="shared" si="47"/>
        <v>468</v>
      </c>
      <c r="B474" s="26" t="s">
        <v>245</v>
      </c>
      <c r="C474" s="26" t="s">
        <v>245</v>
      </c>
      <c r="D474" s="33">
        <v>2120899</v>
      </c>
      <c r="E474" s="106" t="s">
        <v>1283</v>
      </c>
      <c r="F474" s="122" t="s">
        <v>958</v>
      </c>
      <c r="G474" s="123" t="s">
        <v>1464</v>
      </c>
      <c r="H474" s="35">
        <v>800000</v>
      </c>
      <c r="I474" s="126"/>
    </row>
    <row r="475" ht="45" customHeight="1" spans="1:9">
      <c r="A475" s="94">
        <f t="shared" si="47"/>
        <v>469</v>
      </c>
      <c r="B475" s="26" t="s">
        <v>232</v>
      </c>
      <c r="C475" s="26" t="s">
        <v>232</v>
      </c>
      <c r="D475" s="33">
        <v>2120899</v>
      </c>
      <c r="E475" s="106" t="s">
        <v>1283</v>
      </c>
      <c r="F475" s="122" t="s">
        <v>958</v>
      </c>
      <c r="G475" s="123" t="s">
        <v>1465</v>
      </c>
      <c r="H475" s="35">
        <v>1183436</v>
      </c>
      <c r="I475" s="126"/>
    </row>
    <row r="476" ht="45" customHeight="1" spans="1:9">
      <c r="A476" s="94">
        <f t="shared" si="47"/>
        <v>470</v>
      </c>
      <c r="B476" s="26" t="s">
        <v>292</v>
      </c>
      <c r="C476" s="26" t="s">
        <v>292</v>
      </c>
      <c r="D476" s="33">
        <v>2120899</v>
      </c>
      <c r="E476" s="106" t="s">
        <v>1283</v>
      </c>
      <c r="F476" s="122" t="s">
        <v>958</v>
      </c>
      <c r="G476" s="123" t="s">
        <v>1466</v>
      </c>
      <c r="H476" s="35">
        <v>300000</v>
      </c>
      <c r="I476" s="126"/>
    </row>
    <row r="477" ht="45" customHeight="1" spans="1:9">
      <c r="A477" s="94">
        <f t="shared" si="47"/>
        <v>471</v>
      </c>
      <c r="B477" s="26" t="s">
        <v>292</v>
      </c>
      <c r="C477" s="26" t="s">
        <v>292</v>
      </c>
      <c r="D477" s="33">
        <v>2120899</v>
      </c>
      <c r="E477" s="106" t="s">
        <v>1283</v>
      </c>
      <c r="F477" s="122" t="s">
        <v>958</v>
      </c>
      <c r="G477" s="123" t="s">
        <v>1467</v>
      </c>
      <c r="H477" s="35">
        <v>200000</v>
      </c>
      <c r="I477" s="126"/>
    </row>
    <row r="478" ht="45" customHeight="1" spans="1:9">
      <c r="A478" s="94">
        <f t="shared" si="47"/>
        <v>472</v>
      </c>
      <c r="B478" s="26" t="s">
        <v>292</v>
      </c>
      <c r="C478" s="26" t="s">
        <v>292</v>
      </c>
      <c r="D478" s="33">
        <v>2120899</v>
      </c>
      <c r="E478" s="106" t="s">
        <v>1283</v>
      </c>
      <c r="F478" s="122" t="s">
        <v>958</v>
      </c>
      <c r="G478" s="123" t="s">
        <v>1468</v>
      </c>
      <c r="H478" s="35">
        <v>450000</v>
      </c>
      <c r="I478" s="126"/>
    </row>
    <row r="479" ht="45" customHeight="1" spans="1:9">
      <c r="A479" s="94">
        <f t="shared" si="47"/>
        <v>473</v>
      </c>
      <c r="B479" s="26" t="s">
        <v>292</v>
      </c>
      <c r="C479" s="26" t="s">
        <v>292</v>
      </c>
      <c r="D479" s="33">
        <v>2120899</v>
      </c>
      <c r="E479" s="106" t="s">
        <v>1283</v>
      </c>
      <c r="F479" s="122" t="s">
        <v>958</v>
      </c>
      <c r="G479" s="123" t="s">
        <v>1469</v>
      </c>
      <c r="H479" s="35">
        <v>5000000</v>
      </c>
      <c r="I479" s="126"/>
    </row>
    <row r="480" ht="45" customHeight="1" spans="1:9">
      <c r="A480" s="94">
        <f t="shared" si="47"/>
        <v>474</v>
      </c>
      <c r="B480" s="26" t="s">
        <v>292</v>
      </c>
      <c r="C480" s="26" t="s">
        <v>292</v>
      </c>
      <c r="D480" s="33">
        <v>2120899</v>
      </c>
      <c r="E480" s="106" t="s">
        <v>1283</v>
      </c>
      <c r="F480" s="122" t="s">
        <v>958</v>
      </c>
      <c r="G480" s="123" t="s">
        <v>1470</v>
      </c>
      <c r="H480" s="35">
        <v>579000</v>
      </c>
      <c r="I480" s="126"/>
    </row>
    <row r="481" ht="45" customHeight="1" spans="1:9">
      <c r="A481" s="94">
        <f t="shared" si="47"/>
        <v>475</v>
      </c>
      <c r="B481" s="26" t="s">
        <v>292</v>
      </c>
      <c r="C481" s="26" t="s">
        <v>292</v>
      </c>
      <c r="D481" s="33">
        <v>2120899</v>
      </c>
      <c r="E481" s="106" t="s">
        <v>1283</v>
      </c>
      <c r="F481" s="122" t="s">
        <v>958</v>
      </c>
      <c r="G481" s="123" t="s">
        <v>1471</v>
      </c>
      <c r="H481" s="35">
        <v>200000</v>
      </c>
      <c r="I481" s="126"/>
    </row>
    <row r="482" ht="45" customHeight="1" spans="1:9">
      <c r="A482" s="94">
        <f t="shared" ref="A482:A496" si="48">ROW()-6</f>
        <v>476</v>
      </c>
      <c r="B482" s="26" t="s">
        <v>292</v>
      </c>
      <c r="C482" s="26" t="s">
        <v>292</v>
      </c>
      <c r="D482" s="33">
        <v>2120899</v>
      </c>
      <c r="E482" s="106" t="s">
        <v>1283</v>
      </c>
      <c r="F482" s="122" t="s">
        <v>958</v>
      </c>
      <c r="G482" s="123" t="s">
        <v>1472</v>
      </c>
      <c r="H482" s="35">
        <v>1700000</v>
      </c>
      <c r="I482" s="126"/>
    </row>
    <row r="483" ht="45" customHeight="1" spans="1:9">
      <c r="A483" s="94">
        <f t="shared" si="48"/>
        <v>477</v>
      </c>
      <c r="B483" s="26" t="s">
        <v>292</v>
      </c>
      <c r="C483" s="26" t="s">
        <v>292</v>
      </c>
      <c r="D483" s="33">
        <v>2120899</v>
      </c>
      <c r="E483" s="106" t="s">
        <v>1283</v>
      </c>
      <c r="F483" s="122" t="s">
        <v>958</v>
      </c>
      <c r="G483" s="123" t="s">
        <v>1473</v>
      </c>
      <c r="H483" s="35">
        <v>600000</v>
      </c>
      <c r="I483" s="126"/>
    </row>
    <row r="484" ht="45" customHeight="1" spans="1:9">
      <c r="A484" s="94">
        <f t="shared" si="48"/>
        <v>478</v>
      </c>
      <c r="B484" s="26" t="s">
        <v>292</v>
      </c>
      <c r="C484" s="26" t="s">
        <v>292</v>
      </c>
      <c r="D484" s="33">
        <v>2120899</v>
      </c>
      <c r="E484" s="106" t="s">
        <v>1283</v>
      </c>
      <c r="F484" s="122" t="s">
        <v>958</v>
      </c>
      <c r="G484" s="123" t="s">
        <v>1474</v>
      </c>
      <c r="H484" s="35">
        <v>600000</v>
      </c>
      <c r="I484" s="126"/>
    </row>
    <row r="485" ht="45" customHeight="1" spans="1:9">
      <c r="A485" s="94">
        <f t="shared" si="48"/>
        <v>479</v>
      </c>
      <c r="B485" s="26" t="s">
        <v>292</v>
      </c>
      <c r="C485" s="26" t="s">
        <v>292</v>
      </c>
      <c r="D485" s="33">
        <v>2120899</v>
      </c>
      <c r="E485" s="106" t="s">
        <v>1283</v>
      </c>
      <c r="F485" s="122" t="s">
        <v>958</v>
      </c>
      <c r="G485" s="123" t="s">
        <v>1475</v>
      </c>
      <c r="H485" s="35">
        <v>263000</v>
      </c>
      <c r="I485" s="126"/>
    </row>
    <row r="486" ht="45" customHeight="1" spans="1:9">
      <c r="A486" s="94">
        <f t="shared" si="48"/>
        <v>480</v>
      </c>
      <c r="B486" s="26" t="s">
        <v>292</v>
      </c>
      <c r="C486" s="26" t="s">
        <v>292</v>
      </c>
      <c r="D486" s="33">
        <v>2120899</v>
      </c>
      <c r="E486" s="106" t="s">
        <v>1283</v>
      </c>
      <c r="F486" s="122" t="s">
        <v>958</v>
      </c>
      <c r="G486" s="123" t="s">
        <v>1476</v>
      </c>
      <c r="H486" s="35">
        <v>1200000</v>
      </c>
      <c r="I486" s="126"/>
    </row>
    <row r="487" ht="45" customHeight="1" spans="1:9">
      <c r="A487" s="94">
        <f t="shared" si="48"/>
        <v>481</v>
      </c>
      <c r="B487" s="26" t="s">
        <v>292</v>
      </c>
      <c r="C487" s="26" t="s">
        <v>292</v>
      </c>
      <c r="D487" s="33">
        <v>2120899</v>
      </c>
      <c r="E487" s="106" t="s">
        <v>1283</v>
      </c>
      <c r="F487" s="122" t="s">
        <v>958</v>
      </c>
      <c r="G487" s="123" t="s">
        <v>1477</v>
      </c>
      <c r="H487" s="35">
        <v>244000</v>
      </c>
      <c r="I487" s="126"/>
    </row>
    <row r="488" ht="45" customHeight="1" spans="1:9">
      <c r="A488" s="94">
        <f t="shared" si="48"/>
        <v>482</v>
      </c>
      <c r="B488" s="26" t="s">
        <v>292</v>
      </c>
      <c r="C488" s="26" t="s">
        <v>292</v>
      </c>
      <c r="D488" s="33">
        <v>2120899</v>
      </c>
      <c r="E488" s="106" t="s">
        <v>1283</v>
      </c>
      <c r="F488" s="122" t="s">
        <v>958</v>
      </c>
      <c r="G488" s="123" t="s">
        <v>1478</v>
      </c>
      <c r="H488" s="35">
        <v>898500</v>
      </c>
      <c r="I488" s="126"/>
    </row>
    <row r="489" ht="45" customHeight="1" spans="1:9">
      <c r="A489" s="94">
        <f t="shared" si="48"/>
        <v>483</v>
      </c>
      <c r="B489" s="26" t="s">
        <v>223</v>
      </c>
      <c r="C489" s="26" t="s">
        <v>1439</v>
      </c>
      <c r="D489" s="33">
        <v>2120899</v>
      </c>
      <c r="E489" s="106" t="s">
        <v>1283</v>
      </c>
      <c r="F489" s="122" t="s">
        <v>958</v>
      </c>
      <c r="G489" s="123" t="s">
        <v>1479</v>
      </c>
      <c r="H489" s="35">
        <v>300000</v>
      </c>
      <c r="I489" s="126"/>
    </row>
    <row r="490" ht="45" customHeight="1" spans="1:9">
      <c r="A490" s="94">
        <f t="shared" si="48"/>
        <v>484</v>
      </c>
      <c r="B490" s="26" t="s">
        <v>412</v>
      </c>
      <c r="C490" s="26" t="s">
        <v>412</v>
      </c>
      <c r="D490" s="33">
        <v>2120899</v>
      </c>
      <c r="E490" s="106" t="s">
        <v>1283</v>
      </c>
      <c r="F490" s="122" t="s">
        <v>958</v>
      </c>
      <c r="G490" s="123" t="s">
        <v>1480</v>
      </c>
      <c r="H490" s="35">
        <v>982360</v>
      </c>
      <c r="I490" s="126"/>
    </row>
    <row r="491" ht="45" customHeight="1" spans="1:9">
      <c r="A491" s="94">
        <f t="shared" si="48"/>
        <v>485</v>
      </c>
      <c r="B491" s="26" t="s">
        <v>292</v>
      </c>
      <c r="C491" s="26" t="s">
        <v>292</v>
      </c>
      <c r="D491" s="33">
        <v>2121099</v>
      </c>
      <c r="E491" s="106" t="s">
        <v>1481</v>
      </c>
      <c r="F491" s="122" t="s">
        <v>958</v>
      </c>
      <c r="G491" s="123" t="s">
        <v>1481</v>
      </c>
      <c r="H491" s="35">
        <v>4000000</v>
      </c>
      <c r="I491" s="126"/>
    </row>
    <row r="492" ht="45" customHeight="1" spans="1:9">
      <c r="A492" s="94">
        <f t="shared" si="48"/>
        <v>486</v>
      </c>
      <c r="B492" s="26" t="s">
        <v>183</v>
      </c>
      <c r="C492" s="26" t="s">
        <v>1422</v>
      </c>
      <c r="D492" s="33">
        <v>2121301</v>
      </c>
      <c r="E492" s="106" t="s">
        <v>1482</v>
      </c>
      <c r="F492" s="122" t="s">
        <v>958</v>
      </c>
      <c r="G492" s="123" t="s">
        <v>1483</v>
      </c>
      <c r="H492" s="35">
        <v>2734613</v>
      </c>
      <c r="I492" s="126"/>
    </row>
    <row r="493" ht="45" customHeight="1" spans="1:9">
      <c r="A493" s="94">
        <f t="shared" si="48"/>
        <v>487</v>
      </c>
      <c r="B493" s="26" t="s">
        <v>292</v>
      </c>
      <c r="C493" s="26" t="s">
        <v>292</v>
      </c>
      <c r="D493" s="33">
        <v>2121301</v>
      </c>
      <c r="E493" s="106" t="s">
        <v>1482</v>
      </c>
      <c r="F493" s="122" t="s">
        <v>958</v>
      </c>
      <c r="G493" s="123" t="s">
        <v>1484</v>
      </c>
      <c r="H493" s="35">
        <v>6762000</v>
      </c>
      <c r="I493" s="126"/>
    </row>
    <row r="494" ht="45" customHeight="1" spans="1:9">
      <c r="A494" s="94">
        <f t="shared" si="48"/>
        <v>488</v>
      </c>
      <c r="B494" s="26" t="s">
        <v>183</v>
      </c>
      <c r="C494" s="26" t="s">
        <v>539</v>
      </c>
      <c r="D494" s="33">
        <v>2120803</v>
      </c>
      <c r="E494" s="106" t="s">
        <v>1068</v>
      </c>
      <c r="F494" s="122" t="s">
        <v>958</v>
      </c>
      <c r="G494" s="123" t="s">
        <v>1429</v>
      </c>
      <c r="H494" s="35">
        <v>4400790</v>
      </c>
      <c r="I494" s="126"/>
    </row>
    <row r="495" s="6" customFormat="1" ht="45" customHeight="1" spans="1:9">
      <c r="A495" s="94">
        <f t="shared" si="48"/>
        <v>489</v>
      </c>
      <c r="B495" s="26"/>
      <c r="C495" s="115"/>
      <c r="D495" s="33"/>
      <c r="E495" s="96" t="s">
        <v>1485</v>
      </c>
      <c r="F495" s="97"/>
      <c r="G495" s="98"/>
      <c r="H495" s="127">
        <f>H496</f>
        <v>1200000</v>
      </c>
      <c r="I495" s="126"/>
    </row>
    <row r="496" s="6" customFormat="1" ht="45" customHeight="1" spans="1:9">
      <c r="A496" s="94">
        <f t="shared" si="48"/>
        <v>490</v>
      </c>
      <c r="B496" s="26" t="s">
        <v>232</v>
      </c>
      <c r="C496" s="115" t="s">
        <v>1400</v>
      </c>
      <c r="D496" s="26">
        <v>2340102</v>
      </c>
      <c r="E496" s="26" t="s">
        <v>1486</v>
      </c>
      <c r="F496" s="26" t="s">
        <v>1402</v>
      </c>
      <c r="G496" s="100" t="s">
        <v>1487</v>
      </c>
      <c r="H496" s="35">
        <v>1200000</v>
      </c>
      <c r="I496" s="126"/>
    </row>
  </sheetData>
  <autoFilter xmlns:etc="http://www.wps.cn/officeDocument/2017/etCustomData" ref="A4:XFD496" etc:filterBottomFollowUsedRange="0">
    <extLst/>
  </autoFilter>
  <sortState ref="A5:K404">
    <sortCondition ref="D5:D404"/>
    <sortCondition ref="C5:C404"/>
    <sortCondition ref="B5:B404"/>
  </sortState>
  <mergeCells count="9">
    <mergeCell ref="B1:C1"/>
    <mergeCell ref="B2:I2"/>
    <mergeCell ref="E3:G3"/>
    <mergeCell ref="D5:G5"/>
    <mergeCell ref="E6:G6"/>
    <mergeCell ref="E420:G420"/>
    <mergeCell ref="D423:G423"/>
    <mergeCell ref="E424:G424"/>
    <mergeCell ref="E495:G495"/>
  </mergeCells>
  <printOptions horizontalCentered="1"/>
  <pageMargins left="0.314583333333333" right="0.314583333333333" top="0.511805555555556" bottom="0.511805555555556" header="0" footer="0.354166666666667"/>
  <pageSetup paperSize="9" scale="91" firstPageNumber="32" fitToHeight="0"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H15" sqref="H15"/>
    </sheetView>
  </sheetViews>
  <sheetFormatPr defaultColWidth="12" defaultRowHeight="14.25"/>
  <cols>
    <col min="1" max="1" width="27.3333333333333" style="44" customWidth="1"/>
    <col min="2" max="2" width="10.6666666666667" style="44" customWidth="1"/>
    <col min="3" max="3" width="8.83333333333333" style="44" customWidth="1"/>
    <col min="4" max="4" width="10.8333333333333" style="47" customWidth="1"/>
    <col min="5" max="5" width="11.8333333333333" style="47" customWidth="1"/>
    <col min="6" max="6" width="9.16666666666667" style="47" customWidth="1"/>
    <col min="7" max="7" width="13.3333333333333" style="47" customWidth="1"/>
    <col min="8" max="8" width="33" style="48" customWidth="1"/>
    <col min="9" max="9" width="12" style="44" customWidth="1"/>
    <col min="10" max="16376" width="12" style="44"/>
  </cols>
  <sheetData>
    <row r="1" s="44" customFormat="1" spans="1:9">
      <c r="A1" s="15" t="s">
        <v>1488</v>
      </c>
      <c r="B1" s="16"/>
      <c r="D1" s="47"/>
      <c r="E1" s="47"/>
      <c r="F1" s="47"/>
      <c r="G1" s="47"/>
      <c r="H1" s="48"/>
      <c r="I1" s="82"/>
    </row>
    <row r="2" s="44" customFormat="1" ht="11" customHeight="1" spans="1:14">
      <c r="A2" s="49" t="s">
        <v>1489</v>
      </c>
      <c r="B2" s="49"/>
      <c r="C2" s="49"/>
      <c r="D2" s="49"/>
      <c r="E2" s="49"/>
      <c r="F2" s="49"/>
      <c r="G2" s="49"/>
      <c r="H2" s="49"/>
      <c r="I2" s="49"/>
      <c r="J2" s="49"/>
      <c r="K2" s="49"/>
      <c r="L2" s="49"/>
      <c r="M2" s="49"/>
      <c r="N2" s="49"/>
    </row>
    <row r="3" s="44" customFormat="1" ht="21" customHeight="1" spans="1:14">
      <c r="A3" s="49"/>
      <c r="B3" s="49"/>
      <c r="C3" s="49"/>
      <c r="D3" s="49"/>
      <c r="E3" s="49"/>
      <c r="F3" s="49"/>
      <c r="G3" s="49"/>
      <c r="H3" s="49"/>
      <c r="I3" s="49"/>
      <c r="J3" s="49"/>
      <c r="K3" s="49"/>
      <c r="L3" s="49"/>
      <c r="M3" s="49"/>
      <c r="N3" s="49"/>
    </row>
    <row r="4" s="44" customFormat="1" ht="16" customHeight="1" spans="1:9">
      <c r="A4" s="50"/>
      <c r="B4" s="50"/>
      <c r="C4" s="50"/>
      <c r="D4" s="51"/>
      <c r="E4" s="51"/>
      <c r="F4" s="51"/>
      <c r="G4" s="51"/>
      <c r="H4" s="52"/>
      <c r="I4" s="83"/>
    </row>
    <row r="5" s="44" customFormat="1" ht="21" customHeight="1" spans="1:14">
      <c r="A5" s="53" t="s">
        <v>1490</v>
      </c>
      <c r="B5" s="54"/>
      <c r="C5" s="54"/>
      <c r="D5" s="54"/>
      <c r="E5" s="54"/>
      <c r="F5" s="54"/>
      <c r="G5" s="55"/>
      <c r="H5" s="53" t="s">
        <v>1491</v>
      </c>
      <c r="I5" s="54"/>
      <c r="J5" s="54"/>
      <c r="K5" s="54"/>
      <c r="L5" s="54"/>
      <c r="M5" s="54"/>
      <c r="N5" s="55"/>
    </row>
    <row r="6" s="44" customFormat="1" ht="24.95" customHeight="1" spans="1:14">
      <c r="A6" s="56" t="s">
        <v>1492</v>
      </c>
      <c r="B6" s="57" t="s">
        <v>4</v>
      </c>
      <c r="C6" s="57" t="s">
        <v>6</v>
      </c>
      <c r="D6" s="57" t="s">
        <v>7</v>
      </c>
      <c r="E6" s="57"/>
      <c r="F6" s="57"/>
      <c r="G6" s="57" t="s">
        <v>8</v>
      </c>
      <c r="H6" s="56" t="s">
        <v>1492</v>
      </c>
      <c r="I6" s="57" t="s">
        <v>4</v>
      </c>
      <c r="J6" s="57" t="s">
        <v>6</v>
      </c>
      <c r="K6" s="57" t="s">
        <v>7</v>
      </c>
      <c r="L6" s="57"/>
      <c r="M6" s="57"/>
      <c r="N6" s="57" t="s">
        <v>8</v>
      </c>
    </row>
    <row r="7" s="44" customFormat="1" ht="31.5" customHeight="1" spans="1:14">
      <c r="A7" s="56"/>
      <c r="B7" s="57"/>
      <c r="C7" s="57"/>
      <c r="D7" s="57" t="s">
        <v>10</v>
      </c>
      <c r="E7" s="57" t="s">
        <v>11</v>
      </c>
      <c r="F7" s="57" t="s">
        <v>12</v>
      </c>
      <c r="G7" s="57"/>
      <c r="H7" s="56"/>
      <c r="I7" s="57"/>
      <c r="J7" s="57"/>
      <c r="K7" s="57" t="s">
        <v>10</v>
      </c>
      <c r="L7" s="57" t="s">
        <v>11</v>
      </c>
      <c r="M7" s="57" t="s">
        <v>12</v>
      </c>
      <c r="N7" s="57"/>
    </row>
    <row r="8" s="45" customFormat="1" ht="25" customHeight="1" spans="1:14">
      <c r="A8" s="58" t="s">
        <v>1493</v>
      </c>
      <c r="B8" s="59">
        <v>30</v>
      </c>
      <c r="C8" s="59">
        <v>30</v>
      </c>
      <c r="D8" s="60">
        <f>E8-F8</f>
        <v>-30</v>
      </c>
      <c r="E8" s="59"/>
      <c r="F8" s="61">
        <v>30</v>
      </c>
      <c r="G8" s="62"/>
      <c r="H8" s="63" t="s">
        <v>1494</v>
      </c>
      <c r="I8" s="59">
        <f>SUM(I9:I12)</f>
        <v>30</v>
      </c>
      <c r="J8" s="59">
        <f>SUM(J9:J12)</f>
        <v>30</v>
      </c>
      <c r="K8" s="60">
        <f>SUM(K9:K12)</f>
        <v>92.73</v>
      </c>
      <c r="L8" s="60">
        <f>SUM(L9:L12)</f>
        <v>103.92</v>
      </c>
      <c r="M8" s="60">
        <f>SUM(M9:M12)</f>
        <v>11.19</v>
      </c>
      <c r="N8" s="60">
        <f>J8+K8</f>
        <v>122.73</v>
      </c>
    </row>
    <row r="9" s="45" customFormat="1" ht="25" customHeight="1" spans="1:14">
      <c r="A9" s="58" t="s">
        <v>1495</v>
      </c>
      <c r="B9" s="59"/>
      <c r="C9" s="59"/>
      <c r="D9" s="60">
        <f t="shared" ref="D9:D15" si="0">E9-F9</f>
        <v>122.734803</v>
      </c>
      <c r="E9" s="64">
        <v>122.734803</v>
      </c>
      <c r="F9" s="65"/>
      <c r="G9" s="66">
        <f>C9+D9</f>
        <v>122.734803</v>
      </c>
      <c r="H9" s="63" t="s">
        <v>1496</v>
      </c>
      <c r="I9" s="59"/>
      <c r="J9" s="59"/>
      <c r="K9" s="60">
        <f t="shared" ref="K9:K15" si="1">L9-M9</f>
        <v>0</v>
      </c>
      <c r="L9" s="60"/>
      <c r="M9" s="60"/>
      <c r="N9" s="60"/>
    </row>
    <row r="10" s="45" customFormat="1" ht="25" customHeight="1" spans="1:14">
      <c r="A10" s="58" t="s">
        <v>1497</v>
      </c>
      <c r="B10" s="59"/>
      <c r="C10" s="59"/>
      <c r="D10" s="60">
        <f t="shared" si="0"/>
        <v>0</v>
      </c>
      <c r="E10" s="59"/>
      <c r="F10" s="67"/>
      <c r="G10" s="62"/>
      <c r="H10" s="58" t="s">
        <v>1498</v>
      </c>
      <c r="I10" s="59"/>
      <c r="J10" s="59"/>
      <c r="K10" s="60">
        <f t="shared" si="1"/>
        <v>0</v>
      </c>
      <c r="L10" s="60"/>
      <c r="M10" s="60"/>
      <c r="N10" s="60"/>
    </row>
    <row r="11" s="45" customFormat="1" ht="25" customHeight="1" spans="1:14">
      <c r="A11" s="58" t="s">
        <v>1499</v>
      </c>
      <c r="B11" s="59"/>
      <c r="C11" s="59"/>
      <c r="D11" s="60">
        <f t="shared" si="0"/>
        <v>0</v>
      </c>
      <c r="E11" s="59"/>
      <c r="F11" s="67"/>
      <c r="G11" s="62"/>
      <c r="H11" s="63" t="s">
        <v>1500</v>
      </c>
      <c r="I11" s="59"/>
      <c r="J11" s="59"/>
      <c r="K11" s="60">
        <f t="shared" si="1"/>
        <v>0</v>
      </c>
      <c r="L11" s="60"/>
      <c r="M11" s="60"/>
      <c r="N11" s="60"/>
    </row>
    <row r="12" s="45" customFormat="1" ht="25" customHeight="1" spans="1:14">
      <c r="A12" s="58" t="s">
        <v>1501</v>
      </c>
      <c r="B12" s="59"/>
      <c r="C12" s="59"/>
      <c r="D12" s="60">
        <f t="shared" si="0"/>
        <v>0</v>
      </c>
      <c r="E12" s="59"/>
      <c r="F12" s="67"/>
      <c r="G12" s="62"/>
      <c r="H12" s="63" t="s">
        <v>1502</v>
      </c>
      <c r="I12" s="59">
        <v>30</v>
      </c>
      <c r="J12" s="59">
        <v>30</v>
      </c>
      <c r="K12" s="60">
        <f t="shared" si="1"/>
        <v>92.73</v>
      </c>
      <c r="L12" s="60">
        <v>103.92</v>
      </c>
      <c r="M12" s="60">
        <v>11.19</v>
      </c>
      <c r="N12" s="60">
        <f>J12+K12</f>
        <v>122.73</v>
      </c>
    </row>
    <row r="13" s="45" customFormat="1" ht="25" customHeight="1" spans="1:14">
      <c r="A13" s="58" t="s">
        <v>1503</v>
      </c>
      <c r="B13" s="59"/>
      <c r="C13" s="59"/>
      <c r="D13" s="60">
        <f t="shared" si="0"/>
        <v>0</v>
      </c>
      <c r="E13" s="59"/>
      <c r="F13" s="67"/>
      <c r="G13" s="62"/>
      <c r="H13" s="63" t="s">
        <v>1504</v>
      </c>
      <c r="I13" s="59"/>
      <c r="J13" s="59"/>
      <c r="K13" s="60">
        <f t="shared" si="1"/>
        <v>0</v>
      </c>
      <c r="L13" s="60"/>
      <c r="M13" s="60"/>
      <c r="N13" s="60"/>
    </row>
    <row r="14" s="45" customFormat="1" ht="25" customHeight="1" spans="1:14">
      <c r="A14" s="68"/>
      <c r="B14" s="59"/>
      <c r="C14" s="59"/>
      <c r="D14" s="60">
        <f t="shared" si="0"/>
        <v>0</v>
      </c>
      <c r="E14" s="59"/>
      <c r="F14" s="67"/>
      <c r="G14" s="62"/>
      <c r="H14" s="58" t="s">
        <v>1505</v>
      </c>
      <c r="I14" s="59"/>
      <c r="J14" s="59"/>
      <c r="K14" s="60">
        <f t="shared" si="1"/>
        <v>0</v>
      </c>
      <c r="L14" s="60"/>
      <c r="M14" s="60"/>
      <c r="N14" s="60"/>
    </row>
    <row r="15" s="45" customFormat="1" ht="25" customHeight="1" spans="1:14">
      <c r="A15" s="68"/>
      <c r="B15" s="59"/>
      <c r="C15" s="59"/>
      <c r="D15" s="60">
        <f t="shared" si="0"/>
        <v>0</v>
      </c>
      <c r="E15" s="59"/>
      <c r="F15" s="67"/>
      <c r="G15" s="62"/>
      <c r="H15" s="63" t="s">
        <v>1506</v>
      </c>
      <c r="I15" s="59"/>
      <c r="J15" s="59"/>
      <c r="K15" s="60">
        <f t="shared" si="1"/>
        <v>0</v>
      </c>
      <c r="L15" s="60"/>
      <c r="M15" s="60"/>
      <c r="N15" s="60"/>
    </row>
    <row r="16" s="45" customFormat="1" ht="25" customHeight="1" spans="1:14">
      <c r="A16" s="68"/>
      <c r="B16" s="59"/>
      <c r="C16" s="59"/>
      <c r="D16" s="60"/>
      <c r="E16" s="59"/>
      <c r="F16" s="67"/>
      <c r="G16" s="62"/>
      <c r="H16" s="68"/>
      <c r="I16" s="59"/>
      <c r="J16" s="59"/>
      <c r="K16" s="60"/>
      <c r="L16" s="60"/>
      <c r="M16" s="60"/>
      <c r="N16" s="60"/>
    </row>
    <row r="17" s="45" customFormat="1" ht="25" customHeight="1" spans="1:14">
      <c r="A17" s="56" t="s">
        <v>1507</v>
      </c>
      <c r="B17" s="69">
        <f t="shared" ref="B17:G17" si="2">SUM(B8:B16)</f>
        <v>30</v>
      </c>
      <c r="C17" s="69">
        <f t="shared" si="2"/>
        <v>30</v>
      </c>
      <c r="D17" s="70">
        <f t="shared" si="2"/>
        <v>92.734803</v>
      </c>
      <c r="E17" s="70">
        <f t="shared" si="2"/>
        <v>122.734803</v>
      </c>
      <c r="F17" s="71">
        <f t="shared" si="2"/>
        <v>30</v>
      </c>
      <c r="G17" s="70">
        <f t="shared" si="2"/>
        <v>122.734803</v>
      </c>
      <c r="H17" s="56" t="s">
        <v>1508</v>
      </c>
      <c r="I17" s="69">
        <f t="shared" ref="I17:N17" si="3">I8+I13</f>
        <v>30</v>
      </c>
      <c r="J17" s="69">
        <f t="shared" si="3"/>
        <v>30</v>
      </c>
      <c r="K17" s="70">
        <f t="shared" si="3"/>
        <v>92.73</v>
      </c>
      <c r="L17" s="70">
        <f t="shared" si="3"/>
        <v>103.92</v>
      </c>
      <c r="M17" s="70">
        <f t="shared" si="3"/>
        <v>11.19</v>
      </c>
      <c r="N17" s="70">
        <f t="shared" si="3"/>
        <v>122.73</v>
      </c>
    </row>
    <row r="18" s="46" customFormat="1" ht="25" customHeight="1" spans="1:14">
      <c r="A18" s="68" t="s">
        <v>1509</v>
      </c>
      <c r="B18" s="59"/>
      <c r="C18" s="59"/>
      <c r="D18" s="60"/>
      <c r="E18" s="60"/>
      <c r="F18" s="67"/>
      <c r="G18" s="62"/>
      <c r="H18" s="68" t="s">
        <v>1510</v>
      </c>
      <c r="I18" s="59">
        <f>SUM(I19:I20)</f>
        <v>0</v>
      </c>
      <c r="J18" s="59">
        <f>SUM(J19:J20)</f>
        <v>0</v>
      </c>
      <c r="K18" s="60">
        <f>SUM(K19:K20)</f>
        <v>0</v>
      </c>
      <c r="L18" s="60"/>
      <c r="M18" s="60"/>
      <c r="N18" s="60"/>
    </row>
    <row r="19" s="44" customFormat="1" ht="25" customHeight="1" spans="1:14">
      <c r="A19" s="72" t="s">
        <v>1511</v>
      </c>
      <c r="B19" s="59"/>
      <c r="C19" s="59"/>
      <c r="D19" s="60"/>
      <c r="E19" s="60"/>
      <c r="F19" s="67"/>
      <c r="G19" s="62"/>
      <c r="H19" s="72" t="s">
        <v>1511</v>
      </c>
      <c r="I19" s="59"/>
      <c r="J19" s="59"/>
      <c r="K19" s="60"/>
      <c r="L19" s="60"/>
      <c r="M19" s="60"/>
      <c r="N19" s="60"/>
    </row>
    <row r="20" s="44" customFormat="1" ht="25" customHeight="1" spans="1:14">
      <c r="A20" s="72" t="s">
        <v>1512</v>
      </c>
      <c r="B20" s="59"/>
      <c r="C20" s="59"/>
      <c r="D20" s="60"/>
      <c r="E20" s="60"/>
      <c r="F20" s="67"/>
      <c r="G20" s="62"/>
      <c r="H20" s="72" t="s">
        <v>1512</v>
      </c>
      <c r="I20" s="59"/>
      <c r="J20" s="59"/>
      <c r="K20" s="60"/>
      <c r="L20" s="60"/>
      <c r="M20" s="60"/>
      <c r="N20" s="60"/>
    </row>
    <row r="21" s="44" customFormat="1" ht="25" customHeight="1" spans="1:14">
      <c r="A21" s="72"/>
      <c r="B21" s="59"/>
      <c r="C21" s="59"/>
      <c r="D21" s="60"/>
      <c r="E21" s="60"/>
      <c r="F21" s="67"/>
      <c r="G21" s="62"/>
      <c r="H21" s="72"/>
      <c r="I21" s="59"/>
      <c r="J21" s="59"/>
      <c r="K21" s="60"/>
      <c r="L21" s="60"/>
      <c r="M21" s="60"/>
      <c r="N21" s="60"/>
    </row>
    <row r="22" s="44" customFormat="1" ht="25" customHeight="1" spans="1:14">
      <c r="A22" s="56" t="s">
        <v>155</v>
      </c>
      <c r="B22" s="69">
        <f t="shared" ref="B22:G22" si="4">B18+B17</f>
        <v>30</v>
      </c>
      <c r="C22" s="69">
        <f t="shared" si="4"/>
        <v>30</v>
      </c>
      <c r="D22" s="70">
        <f t="shared" si="4"/>
        <v>92.734803</v>
      </c>
      <c r="E22" s="70">
        <f t="shared" si="4"/>
        <v>122.734803</v>
      </c>
      <c r="F22" s="71">
        <f t="shared" si="4"/>
        <v>30</v>
      </c>
      <c r="G22" s="70">
        <f t="shared" si="4"/>
        <v>122.734803</v>
      </c>
      <c r="H22" s="73" t="s">
        <v>1513</v>
      </c>
      <c r="I22" s="69">
        <f t="shared" ref="I22:N22" si="5">I17+I18</f>
        <v>30</v>
      </c>
      <c r="J22" s="69">
        <f t="shared" si="5"/>
        <v>30</v>
      </c>
      <c r="K22" s="70">
        <f t="shared" si="5"/>
        <v>92.73</v>
      </c>
      <c r="L22" s="70">
        <f t="shared" si="5"/>
        <v>103.92</v>
      </c>
      <c r="M22" s="70">
        <f t="shared" si="5"/>
        <v>11.19</v>
      </c>
      <c r="N22" s="70">
        <f t="shared" si="5"/>
        <v>122.73</v>
      </c>
    </row>
    <row r="23" s="46" customFormat="1" ht="27.75" customHeight="1" spans="1:9">
      <c r="A23" s="74"/>
      <c r="B23" s="75"/>
      <c r="C23" s="75"/>
      <c r="D23" s="76"/>
      <c r="E23" s="76"/>
      <c r="F23" s="76"/>
      <c r="G23" s="76"/>
      <c r="H23" s="77"/>
      <c r="I23" s="75"/>
    </row>
    <row r="24" s="44" customFormat="1" ht="21" customHeight="1" spans="4:8">
      <c r="D24" s="47"/>
      <c r="E24" s="47"/>
      <c r="F24" s="47"/>
      <c r="G24" s="47"/>
      <c r="H24" s="48"/>
    </row>
    <row r="25" spans="2:7">
      <c r="B25" s="78"/>
      <c r="C25" s="78"/>
      <c r="D25" s="79"/>
      <c r="E25" s="79"/>
      <c r="F25" s="79"/>
      <c r="G25" s="79"/>
    </row>
    <row r="26" spans="2:7">
      <c r="B26" s="80"/>
      <c r="C26" s="80"/>
      <c r="D26" s="81"/>
      <c r="E26" s="81"/>
      <c r="F26" s="81"/>
      <c r="G26" s="81"/>
    </row>
  </sheetData>
  <mergeCells count="14">
    <mergeCell ref="A1:B1"/>
    <mergeCell ref="A5:G5"/>
    <mergeCell ref="H5:N5"/>
    <mergeCell ref="D6:F6"/>
    <mergeCell ref="K6:M6"/>
    <mergeCell ref="A6:A7"/>
    <mergeCell ref="B6:B7"/>
    <mergeCell ref="C6:C7"/>
    <mergeCell ref="G6:G7"/>
    <mergeCell ref="H6:H7"/>
    <mergeCell ref="I6:I7"/>
    <mergeCell ref="J6:J7"/>
    <mergeCell ref="N6:N7"/>
    <mergeCell ref="A2:N3"/>
  </mergeCells>
  <printOptions horizontalCentered="1"/>
  <pageMargins left="0.590277777777778" right="0.389583333333333" top="0.389583333333333" bottom="0.389583333333333" header="0.118055555555556" footer="0.118055555555556"/>
  <pageSetup paperSize="9" scale="85" firstPageNumber="81" fitToHeight="0" orientation="landscape"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9"/>
  <sheetViews>
    <sheetView tabSelected="1" workbookViewId="0">
      <selection activeCell="G9" sqref="G9"/>
    </sheetView>
  </sheetViews>
  <sheetFormatPr defaultColWidth="10.5" defaultRowHeight="12.75"/>
  <cols>
    <col min="1" max="1" width="6.83333333333333" style="7" customWidth="1"/>
    <col min="2" max="2" width="9.5" style="8" customWidth="1"/>
    <col min="3" max="3" width="18.6666666666667" style="9" customWidth="1"/>
    <col min="4" max="4" width="13.8333333333333" style="9" customWidth="1"/>
    <col min="5" max="5" width="20.3333333333333" style="9" customWidth="1"/>
    <col min="6" max="6" width="22" style="10" customWidth="1"/>
    <col min="7" max="7" width="66.8333333333333" style="11" customWidth="1"/>
    <col min="8" max="8" width="30" style="12" customWidth="1"/>
    <col min="9" max="9" width="13.5" style="13" customWidth="1"/>
    <col min="10" max="10" width="13" style="14" customWidth="1"/>
    <col min="11" max="217" width="10.6666666666667" style="11" customWidth="1"/>
    <col min="218" max="218" width="10.6666666666667" style="11"/>
    <col min="219" max="240" width="10.5" style="11"/>
    <col min="241" max="16384" width="10.5" style="6"/>
  </cols>
  <sheetData>
    <row r="1" ht="27" customHeight="1" spans="2:9">
      <c r="B1" s="15" t="s">
        <v>1514</v>
      </c>
      <c r="C1" s="16"/>
      <c r="F1" s="17"/>
      <c r="H1" s="18"/>
      <c r="I1" s="36"/>
    </row>
    <row r="2" s="1" customFormat="1" ht="35" customHeight="1" spans="1:10">
      <c r="A2" s="19" t="s">
        <v>1515</v>
      </c>
      <c r="B2" s="19"/>
      <c r="C2" s="19"/>
      <c r="D2" s="19"/>
      <c r="E2" s="19"/>
      <c r="F2" s="19"/>
      <c r="G2" s="19"/>
      <c r="H2" s="19"/>
      <c r="I2" s="19"/>
      <c r="J2" s="37"/>
    </row>
    <row r="3" s="2" customFormat="1" ht="21" customHeight="1" spans="1:10">
      <c r="A3" s="20"/>
      <c r="B3" s="21"/>
      <c r="C3" s="22"/>
      <c r="D3" s="23"/>
      <c r="E3" s="23"/>
      <c r="F3" s="23"/>
      <c r="G3" s="23"/>
      <c r="H3" s="24" t="s">
        <v>159</v>
      </c>
      <c r="I3" s="38"/>
      <c r="J3" s="37"/>
    </row>
    <row r="4" s="3" customFormat="1" ht="36" customHeight="1" spans="1:240">
      <c r="A4" s="25" t="s">
        <v>160</v>
      </c>
      <c r="B4" s="26" t="s">
        <v>161</v>
      </c>
      <c r="C4" s="26" t="s">
        <v>162</v>
      </c>
      <c r="D4" s="26" t="s">
        <v>163</v>
      </c>
      <c r="E4" s="26" t="s">
        <v>164</v>
      </c>
      <c r="F4" s="27" t="s">
        <v>165</v>
      </c>
      <c r="G4" s="26" t="s">
        <v>166</v>
      </c>
      <c r="H4" s="27" t="s">
        <v>167</v>
      </c>
      <c r="I4" s="39" t="s">
        <v>168</v>
      </c>
      <c r="J4" s="26" t="s">
        <v>1516</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row>
    <row r="5" s="4" customFormat="1" ht="36" customHeight="1" spans="1:240">
      <c r="A5" s="25"/>
      <c r="B5" s="26"/>
      <c r="C5" s="26"/>
      <c r="D5" s="28" t="s">
        <v>1517</v>
      </c>
      <c r="E5" s="29"/>
      <c r="F5" s="29"/>
      <c r="G5" s="30"/>
      <c r="H5" s="31">
        <f>SUM(H6:H7)</f>
        <v>1039200</v>
      </c>
      <c r="I5" s="39"/>
      <c r="J5" s="2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row>
    <row r="6" s="5" customFormat="1" ht="39" customHeight="1" spans="1:240">
      <c r="A6" s="32">
        <f>ROW()-5</f>
        <v>1</v>
      </c>
      <c r="B6" s="26" t="s">
        <v>171</v>
      </c>
      <c r="C6" s="26" t="s">
        <v>267</v>
      </c>
      <c r="D6" s="33">
        <v>2239901</v>
      </c>
      <c r="E6" s="26" t="s">
        <v>1518</v>
      </c>
      <c r="F6" s="34" t="s">
        <v>322</v>
      </c>
      <c r="G6" s="34" t="s">
        <v>1519</v>
      </c>
      <c r="H6" s="35">
        <v>200000</v>
      </c>
      <c r="I6" s="40"/>
      <c r="J6" s="41" t="s">
        <v>1520</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3"/>
      <c r="HJ6" s="43"/>
      <c r="HK6" s="43"/>
      <c r="HL6" s="43"/>
      <c r="HM6" s="43"/>
      <c r="HN6" s="43"/>
      <c r="HO6" s="43"/>
      <c r="HP6" s="43"/>
      <c r="HQ6" s="43"/>
      <c r="HR6" s="43"/>
      <c r="HS6" s="43"/>
      <c r="HT6" s="43"/>
      <c r="HU6" s="43"/>
      <c r="HV6" s="43"/>
      <c r="HW6" s="43"/>
      <c r="HX6" s="43"/>
      <c r="HY6" s="43"/>
      <c r="HZ6" s="43"/>
      <c r="IA6" s="43"/>
      <c r="IB6" s="43"/>
      <c r="IC6" s="43"/>
      <c r="ID6" s="43"/>
      <c r="IE6" s="43"/>
      <c r="IF6" s="43"/>
    </row>
    <row r="7" s="6" customFormat="1" ht="39" customHeight="1" spans="1:240">
      <c r="A7" s="32">
        <f>ROW()-5</f>
        <v>2</v>
      </c>
      <c r="B7" s="26" t="s">
        <v>171</v>
      </c>
      <c r="C7" s="26" t="s">
        <v>267</v>
      </c>
      <c r="D7" s="33">
        <v>2239901</v>
      </c>
      <c r="E7" s="26" t="s">
        <v>1518</v>
      </c>
      <c r="F7" s="34" t="s">
        <v>322</v>
      </c>
      <c r="G7" s="34" t="s">
        <v>1521</v>
      </c>
      <c r="H7" s="35">
        <v>839200</v>
      </c>
      <c r="I7" s="40"/>
      <c r="J7" s="41" t="s">
        <v>1520</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row>
    <row r="8" s="4" customFormat="1" ht="36" customHeight="1" spans="1:240">
      <c r="A8" s="25"/>
      <c r="B8" s="26"/>
      <c r="C8" s="26"/>
      <c r="D8" s="28" t="s">
        <v>1522</v>
      </c>
      <c r="E8" s="29"/>
      <c r="F8" s="29"/>
      <c r="G8" s="30"/>
      <c r="H8" s="31">
        <f>H9</f>
        <v>111851.97</v>
      </c>
      <c r="I8" s="39"/>
      <c r="J8" s="26"/>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row>
    <row r="9" s="5" customFormat="1" ht="39" customHeight="1" spans="1:240">
      <c r="A9" s="32">
        <f>ROW()-6</f>
        <v>3</v>
      </c>
      <c r="B9" s="26" t="s">
        <v>171</v>
      </c>
      <c r="C9" s="26" t="s">
        <v>267</v>
      </c>
      <c r="D9" s="33">
        <v>2239901</v>
      </c>
      <c r="E9" s="26" t="s">
        <v>1518</v>
      </c>
      <c r="F9" s="34" t="s">
        <v>1523</v>
      </c>
      <c r="G9" s="34" t="s">
        <v>1524</v>
      </c>
      <c r="H9" s="35">
        <v>111851.97</v>
      </c>
      <c r="I9" s="40"/>
      <c r="J9" s="41" t="s">
        <v>1520</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3"/>
      <c r="HJ9" s="43"/>
      <c r="HK9" s="43"/>
      <c r="HL9" s="43"/>
      <c r="HM9" s="43"/>
      <c r="HN9" s="43"/>
      <c r="HO9" s="43"/>
      <c r="HP9" s="43"/>
      <c r="HQ9" s="43"/>
      <c r="HR9" s="43"/>
      <c r="HS9" s="43"/>
      <c r="HT9" s="43"/>
      <c r="HU9" s="43"/>
      <c r="HV9" s="43"/>
      <c r="HW9" s="43"/>
      <c r="HX9" s="43"/>
      <c r="HY9" s="43"/>
      <c r="HZ9" s="43"/>
      <c r="IA9" s="43"/>
      <c r="IB9" s="43"/>
      <c r="IC9" s="43"/>
      <c r="ID9" s="43"/>
      <c r="IE9" s="43"/>
      <c r="IF9" s="43"/>
    </row>
  </sheetData>
  <autoFilter xmlns:etc="http://www.wps.cn/officeDocument/2017/etCustomData" ref="A4:IF9" etc:filterBottomFollowUsedRange="0">
    <extLst/>
  </autoFilter>
  <mergeCells count="5">
    <mergeCell ref="B1:C1"/>
    <mergeCell ref="A2:I2"/>
    <mergeCell ref="D3:G3"/>
    <mergeCell ref="D5:G5"/>
    <mergeCell ref="D8:G8"/>
  </mergeCells>
  <printOptions horizontalCentered="1"/>
  <pageMargins left="0.314583333333333" right="0.314583333333333" top="0.511805555555556" bottom="0.511805555555556" header="0.161111111111111" footer="0.354166666666667"/>
  <pageSetup paperSize="9" scale="86" firstPageNumber="82" fitToHeight="0" orientation="landscape" useFirstPageNumber="1"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1</vt:lpstr>
      <vt:lpstr>2</vt:lpstr>
      <vt:lpstr>3</vt:lpstr>
      <vt:lpstr>4</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官</cp:lastModifiedBy>
  <dcterms:created xsi:type="dcterms:W3CDTF">2020-11-18T01:02:00Z</dcterms:created>
  <dcterms:modified xsi:type="dcterms:W3CDTF">2025-02-25T06:36:10Z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2B6A97659ED34A3AB089922A61794AA0_12</vt:lpwstr>
  </property>
</Properties>
</file>